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ستمارات موقع ف2 2024-2025\المحاسبة\"/>
    </mc:Choice>
  </mc:AlternateContent>
  <xr:revisionPtr revIDLastSave="0" documentId="13_ncr:1_{CCE65210-5329-4867-9A9A-E4F087F6BAD2}" xr6:coauthVersionLast="47" xr6:coauthVersionMax="47" xr10:uidLastSave="{00000000-0000-0000-0000-000000000000}"/>
  <workbookProtection workbookAlgorithmName="SHA-512" workbookHashValue="x2Kitm36tXwO5jdDCZpOEBSz/p1OVbRBoh/8n1p+FYDdHcpDqLyk4Y8Ky+MSKxgb5hWrfLw3WlWVhHYGQ4qqrg==" workbookSaltValue="tWsDLze7Ha60O+0tKQL/EQ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14" r:id="rId2"/>
    <sheet name="إختيار المقررات" sheetId="5" r:id="rId3"/>
    <sheet name="الإستمارة" sheetId="11" r:id="rId4"/>
    <sheet name="acc" sheetId="2" r:id="rId5"/>
    <sheet name="ورقة4" sheetId="10" state="hidden" r:id="rId6"/>
    <sheet name="ورقة2" sheetId="4" state="hidden" r:id="rId7"/>
  </sheets>
  <definedNames>
    <definedName name="_xlnm._FilterDatabase" localSheetId="6" hidden="1">ورقة2!$A$2:$AW$1081</definedName>
    <definedName name="_xlnm._FilterDatabase" localSheetId="5" hidden="1">ورقة4!$A$2:$BM$1082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  <c r="A10" i="14"/>
  <c r="B7" i="14"/>
  <c r="A7" i="14"/>
  <c r="F1" i="14"/>
  <c r="D1" i="14"/>
  <c r="I31" i="5" l="1"/>
  <c r="K30" i="5" l="1"/>
  <c r="A2" i="14"/>
  <c r="DT5" i="2" l="1"/>
  <c r="DS5" i="2"/>
  <c r="DR5" i="2"/>
  <c r="DQ5" i="2"/>
  <c r="DP5" i="2"/>
  <c r="DI5" i="2"/>
  <c r="DC5" i="2"/>
  <c r="CV3" i="2"/>
  <c r="CT3" i="2"/>
  <c r="CR3" i="2"/>
  <c r="CP3" i="2"/>
  <c r="CN3" i="2"/>
  <c r="CL3" i="2"/>
  <c r="CH3" i="2"/>
  <c r="CF3" i="2"/>
  <c r="CD3" i="2"/>
  <c r="CB3" i="2"/>
  <c r="BZ3" i="2"/>
  <c r="BV3" i="2"/>
  <c r="BT3" i="2"/>
  <c r="BR3" i="2"/>
  <c r="BP3" i="2"/>
  <c r="BN3" i="2"/>
  <c r="BL3" i="2"/>
  <c r="BJ3" i="2"/>
  <c r="BH3" i="2"/>
  <c r="BF3" i="2"/>
  <c r="BD3" i="2"/>
  <c r="BB3" i="2"/>
  <c r="AV3" i="2"/>
  <c r="AT3" i="2"/>
  <c r="AR3" i="2"/>
  <c r="AP3" i="2"/>
  <c r="AN3" i="2"/>
  <c r="AJ3" i="2"/>
  <c r="AH3" i="2"/>
  <c r="AF3" i="2"/>
  <c r="AB3" i="2"/>
  <c r="Z3" i="2"/>
  <c r="X3" i="2"/>
  <c r="V3" i="2"/>
  <c r="T3" i="2"/>
  <c r="J27" i="11"/>
  <c r="Y25" i="11"/>
  <c r="Y24" i="11"/>
  <c r="Y23" i="11"/>
  <c r="E23" i="11"/>
  <c r="AE22" i="11"/>
  <c r="Z11" i="11"/>
  <c r="Y11" i="11" s="1"/>
  <c r="Z7" i="11"/>
  <c r="Y7" i="11" s="1"/>
  <c r="Z6" i="11"/>
  <c r="Y6" i="11" s="1"/>
  <c r="Z5" i="11"/>
  <c r="Y5" i="11" s="1"/>
  <c r="AD1" i="11"/>
  <c r="B8" i="11" s="1"/>
  <c r="B1" i="11"/>
  <c r="BN54" i="5"/>
  <c r="CX3" i="2" s="1"/>
  <c r="BN46" i="5"/>
  <c r="CJ3" i="2" s="1"/>
  <c r="BN39" i="5"/>
  <c r="BX3" i="2" s="1"/>
  <c r="BK37" i="5"/>
  <c r="BK31" i="5"/>
  <c r="BK25" i="5"/>
  <c r="BN24" i="5"/>
  <c r="AZ3" i="2" s="1"/>
  <c r="BN23" i="5"/>
  <c r="AX3" i="2" s="1"/>
  <c r="BK18" i="5"/>
  <c r="BN16" i="5"/>
  <c r="AL3" i="2" s="1"/>
  <c r="BK12" i="5"/>
  <c r="BN11" i="5"/>
  <c r="AD3" i="2" s="1"/>
  <c r="AH4" i="5"/>
  <c r="K7" i="11" s="1"/>
  <c r="Z22" i="11" s="1"/>
  <c r="Y22" i="11" s="1"/>
  <c r="AC4" i="5"/>
  <c r="AB4" i="5"/>
  <c r="N5" i="2" s="1"/>
  <c r="V4" i="5"/>
  <c r="M5" i="2" s="1"/>
  <c r="AC3" i="5"/>
  <c r="D1" i="5"/>
  <c r="P4" i="5"/>
  <c r="J4" i="5"/>
  <c r="D4" i="5"/>
  <c r="H6" i="11" s="1"/>
  <c r="Z17" i="11" s="1"/>
  <c r="Y17" i="11" s="1"/>
  <c r="D3" i="5"/>
  <c r="J3" i="5"/>
  <c r="AH1" i="5"/>
  <c r="AB1" i="5"/>
  <c r="V1" i="5"/>
  <c r="P1" i="5"/>
  <c r="A36" i="5" l="1"/>
  <c r="A32" i="5"/>
  <c r="A28" i="5"/>
  <c r="BR53" i="5"/>
  <c r="BR48" i="5"/>
  <c r="BT48" i="5" s="1"/>
  <c r="BR44" i="5"/>
  <c r="BK43" i="5" s="1"/>
  <c r="BR39" i="5"/>
  <c r="BT39" i="5" s="1"/>
  <c r="BR34" i="5"/>
  <c r="BK34" i="5" s="1"/>
  <c r="BR29" i="5"/>
  <c r="BR24" i="5"/>
  <c r="BS24" i="5" s="1"/>
  <c r="BR20" i="5"/>
  <c r="BR15" i="5"/>
  <c r="BR10" i="5"/>
  <c r="BR6" i="5"/>
  <c r="BK6" i="5" s="1"/>
  <c r="A37" i="5"/>
  <c r="A33" i="5"/>
  <c r="A29" i="5"/>
  <c r="BR54" i="5"/>
  <c r="BK52" i="5" s="1"/>
  <c r="BR50" i="5"/>
  <c r="BR45" i="5"/>
  <c r="BR40" i="5"/>
  <c r="BT40" i="5" s="1"/>
  <c r="BR35" i="5"/>
  <c r="BR30" i="5"/>
  <c r="BT30" i="5" s="1"/>
  <c r="BR26" i="5"/>
  <c r="BS26" i="5" s="1"/>
  <c r="BR21" i="5"/>
  <c r="BK21" i="5" s="1"/>
  <c r="BR16" i="5"/>
  <c r="BR11" i="5"/>
  <c r="BR7" i="5"/>
  <c r="A38" i="5"/>
  <c r="A34" i="5"/>
  <c r="A30" i="5"/>
  <c r="AH11" i="5"/>
  <c r="BR51" i="5"/>
  <c r="BK49" i="5" s="1"/>
  <c r="BR46" i="5"/>
  <c r="BT46" i="5" s="1"/>
  <c r="BR41" i="5"/>
  <c r="BR36" i="5"/>
  <c r="BR32" i="5"/>
  <c r="BK32" i="5" s="1"/>
  <c r="BR27" i="5"/>
  <c r="BR22" i="5"/>
  <c r="BK22" i="5" s="1"/>
  <c r="BR17" i="5"/>
  <c r="BK17" i="5" s="1"/>
  <c r="BR13" i="5"/>
  <c r="AG5" i="2" s="1"/>
  <c r="BR8" i="5"/>
  <c r="Y5" i="2" s="1"/>
  <c r="A35" i="5"/>
  <c r="A31" i="5"/>
  <c r="A27" i="5"/>
  <c r="BR52" i="5"/>
  <c r="BT52" i="5" s="1"/>
  <c r="BR47" i="5"/>
  <c r="BK46" i="5" s="1"/>
  <c r="BR42" i="5"/>
  <c r="BS42" i="5" s="1"/>
  <c r="BR38" i="5"/>
  <c r="BT38" i="5" s="1"/>
  <c r="BR33" i="5"/>
  <c r="BS33" i="5" s="1"/>
  <c r="BR28" i="5"/>
  <c r="BR23" i="5"/>
  <c r="BT23" i="5" s="1"/>
  <c r="BR19" i="5"/>
  <c r="BK19" i="5" s="1"/>
  <c r="BR14" i="5"/>
  <c r="BK14" i="5" s="1"/>
  <c r="BR9" i="5"/>
  <c r="AA5" i="2" s="1"/>
  <c r="AB5" i="5"/>
  <c r="DB5" i="2" s="1"/>
  <c r="V5" i="5"/>
  <c r="DA5" i="2" s="1"/>
  <c r="P5" i="5"/>
  <c r="K23" i="11" s="1"/>
  <c r="D2" i="5"/>
  <c r="AH7" i="5" s="1"/>
  <c r="J1" i="5"/>
  <c r="B5" i="2" s="1"/>
  <c r="AK20" i="5"/>
  <c r="A5" i="2"/>
  <c r="BK28" i="5"/>
  <c r="BS44" i="5"/>
  <c r="BK35" i="5"/>
  <c r="BS15" i="5"/>
  <c r="W5" i="2"/>
  <c r="CW5" i="2"/>
  <c r="BT41" i="5"/>
  <c r="AE5" i="2"/>
  <c r="BK48" i="5"/>
  <c r="AS5" i="2"/>
  <c r="AC5" i="2"/>
  <c r="BS29" i="5"/>
  <c r="BS16" i="5"/>
  <c r="BS27" i="5"/>
  <c r="BK36" i="5"/>
  <c r="EC5" i="2"/>
  <c r="B19" i="11"/>
  <c r="D2" i="11"/>
  <c r="E36" i="11" s="1"/>
  <c r="E42" i="11" s="1"/>
  <c r="D7" i="11"/>
  <c r="Z20" i="11" s="1"/>
  <c r="Y20" i="11" s="1"/>
  <c r="O5" i="2"/>
  <c r="H7" i="11"/>
  <c r="Z21" i="11" s="1"/>
  <c r="Y21" i="11" s="1"/>
  <c r="Q5" i="2"/>
  <c r="P6" i="11"/>
  <c r="Z19" i="11" s="1"/>
  <c r="Y19" i="11" s="1"/>
  <c r="R5" i="2"/>
  <c r="K6" i="11"/>
  <c r="Z18" i="11" s="1"/>
  <c r="Y18" i="11" s="1"/>
  <c r="AH3" i="5"/>
  <c r="P3" i="5"/>
  <c r="V3" i="5" s="1"/>
  <c r="D5" i="11"/>
  <c r="Z12" i="11" s="1"/>
  <c r="Y12" i="11" s="1"/>
  <c r="AB3" i="5"/>
  <c r="J5" i="2"/>
  <c r="D5" i="2"/>
  <c r="P2" i="11"/>
  <c r="Z4" i="11" s="1"/>
  <c r="Y4" i="11" s="1"/>
  <c r="I5" i="2"/>
  <c r="D4" i="11"/>
  <c r="V12" i="5"/>
  <c r="B29" i="11" s="1"/>
  <c r="H4" i="11"/>
  <c r="Z9" i="11" s="1"/>
  <c r="Y9" i="11" s="1"/>
  <c r="F5" i="2"/>
  <c r="E5" i="2"/>
  <c r="K4" i="11"/>
  <c r="Z10" i="11" s="1"/>
  <c r="Y10" i="11" s="1"/>
  <c r="M2" i="11"/>
  <c r="Z3" i="11" s="1"/>
  <c r="C5" i="2"/>
  <c r="AC20" i="5"/>
  <c r="P5" i="2"/>
  <c r="U20" i="5" l="1"/>
  <c r="U16" i="5"/>
  <c r="U17" i="5"/>
  <c r="V17" i="5" s="1"/>
  <c r="U13" i="5"/>
  <c r="V13" i="5" s="1"/>
  <c r="U22" i="5"/>
  <c r="V22" i="5" s="1"/>
  <c r="U18" i="5"/>
  <c r="V18" i="5" s="1"/>
  <c r="U14" i="5"/>
  <c r="U23" i="5"/>
  <c r="V23" i="5" s="1"/>
  <c r="U19" i="5"/>
  <c r="U15" i="5"/>
  <c r="U21" i="5"/>
  <c r="V21" i="5" s="1"/>
  <c r="S5" i="2"/>
  <c r="S30" i="5"/>
  <c r="I30" i="5" s="1"/>
  <c r="CQ5" i="2"/>
  <c r="AU5" i="2"/>
  <c r="CC5" i="2"/>
  <c r="BK41" i="5"/>
  <c r="BS41" i="5"/>
  <c r="BU5" i="2"/>
  <c r="BK24" i="5"/>
  <c r="BT36" i="5"/>
  <c r="AW5" i="2"/>
  <c r="CM5" i="2"/>
  <c r="BO5" i="2"/>
  <c r="BT33" i="5"/>
  <c r="BK33" i="5"/>
  <c r="CK5" i="2"/>
  <c r="H2" i="11"/>
  <c r="M35" i="11" s="1"/>
  <c r="L41" i="11" s="1"/>
  <c r="N23" i="11"/>
  <c r="D3" i="11"/>
  <c r="BT7" i="5"/>
  <c r="AO5" i="2"/>
  <c r="BS28" i="5"/>
  <c r="DF5" i="2"/>
  <c r="CY5" i="2"/>
  <c r="CG5" i="2"/>
  <c r="BS46" i="5"/>
  <c r="BT27" i="5"/>
  <c r="BT44" i="5"/>
  <c r="BK30" i="5"/>
  <c r="CS5" i="2"/>
  <c r="AI5" i="2"/>
  <c r="BS39" i="5"/>
  <c r="BE5" i="2"/>
  <c r="BS7" i="5"/>
  <c r="BT47" i="5"/>
  <c r="BS52" i="5"/>
  <c r="BK7" i="5"/>
  <c r="J7" i="5"/>
  <c r="BT54" i="5"/>
  <c r="BK27" i="5"/>
  <c r="BS43" i="5"/>
  <c r="CE5" i="2"/>
  <c r="BG5" i="2"/>
  <c r="BS10" i="5"/>
  <c r="BS36" i="5"/>
  <c r="CI5" i="2"/>
  <c r="CA5" i="2"/>
  <c r="BS40" i="5"/>
  <c r="BS21" i="5"/>
  <c r="BT16" i="5"/>
  <c r="BS19" i="5"/>
  <c r="BT8" i="5"/>
  <c r="BT35" i="5"/>
  <c r="BT10" i="5"/>
  <c r="BT9" i="5"/>
  <c r="BK26" i="5"/>
  <c r="BT20" i="5"/>
  <c r="BK20" i="5"/>
  <c r="BS22" i="5"/>
  <c r="BT17" i="5"/>
  <c r="U5" i="2"/>
  <c r="AQ5" i="2"/>
  <c r="BS5" i="2"/>
  <c r="BT11" i="5"/>
  <c r="BI5" i="2"/>
  <c r="BS35" i="5"/>
  <c r="AM5" i="2"/>
  <c r="BT6" i="5"/>
  <c r="BK11" i="5"/>
  <c r="AY5" i="2"/>
  <c r="CO5" i="2"/>
  <c r="BT19" i="5"/>
  <c r="BS23" i="5"/>
  <c r="BT29" i="5"/>
  <c r="BS6" i="5"/>
  <c r="BC5" i="2"/>
  <c r="BK29" i="5"/>
  <c r="BK40" i="5"/>
  <c r="BS13" i="5"/>
  <c r="BT13" i="5"/>
  <c r="BT26" i="5"/>
  <c r="BM5" i="2"/>
  <c r="BK13" i="5"/>
  <c r="BS11" i="5"/>
  <c r="BS45" i="5"/>
  <c r="BS32" i="5"/>
  <c r="BR56" i="5"/>
  <c r="BT32" i="5"/>
  <c r="BK15" i="5"/>
  <c r="AK5" i="2"/>
  <c r="BT42" i="5"/>
  <c r="BT37" i="5" s="1"/>
  <c r="BS20" i="5"/>
  <c r="BS51" i="5"/>
  <c r="BK50" i="5"/>
  <c r="BT21" i="5"/>
  <c r="BS8" i="5"/>
  <c r="BK8" i="5"/>
  <c r="BK51" i="5"/>
  <c r="K24" i="11"/>
  <c r="BK42" i="5"/>
  <c r="BT28" i="5"/>
  <c r="BK23" i="5"/>
  <c r="BS17" i="5"/>
  <c r="BT15" i="5"/>
  <c r="BT22" i="5"/>
  <c r="BK10" i="5"/>
  <c r="BS47" i="5"/>
  <c r="BK45" i="5"/>
  <c r="BT14" i="5"/>
  <c r="BK9" i="5"/>
  <c r="BS9" i="5"/>
  <c r="BT51" i="5"/>
  <c r="BK16" i="5"/>
  <c r="BW5" i="2"/>
  <c r="BS38" i="5"/>
  <c r="BA5" i="2"/>
  <c r="BS30" i="5"/>
  <c r="BR55" i="5"/>
  <c r="BS49" i="5"/>
  <c r="BT24" i="5"/>
  <c r="BK39" i="5"/>
  <c r="BQ5" i="2"/>
  <c r="BK44" i="5"/>
  <c r="BS34" i="5"/>
  <c r="BS50" i="5"/>
  <c r="BK38" i="5"/>
  <c r="CZ5" i="2"/>
  <c r="BK5" i="2"/>
  <c r="BR57" i="5"/>
  <c r="BS14" i="5"/>
  <c r="CU5" i="2"/>
  <c r="BT34" i="5"/>
  <c r="BT50" i="5"/>
  <c r="BY5" i="2"/>
  <c r="BT45" i="5"/>
  <c r="BS48" i="5"/>
  <c r="BT53" i="5"/>
  <c r="BK47" i="5"/>
  <c r="Y3" i="11"/>
  <c r="W3" i="11"/>
  <c r="C7" i="14"/>
  <c r="K5" i="2"/>
  <c r="P5" i="11"/>
  <c r="Z15" i="11" s="1"/>
  <c r="Y15" i="11" s="1"/>
  <c r="B36" i="11"/>
  <c r="B42" i="11" s="1"/>
  <c r="Z8" i="11"/>
  <c r="Y8" i="11" s="1"/>
  <c r="H35" i="11"/>
  <c r="H41" i="11" s="1"/>
  <c r="H5" i="11"/>
  <c r="Z13" i="11" s="1"/>
  <c r="Y13" i="11" s="1"/>
  <c r="H5" i="2"/>
  <c r="K5" i="11"/>
  <c r="Z14" i="11" s="1"/>
  <c r="Y14" i="11" s="1"/>
  <c r="G5" i="2"/>
  <c r="L5" i="2"/>
  <c r="D6" i="11"/>
  <c r="Z16" i="11" s="1"/>
  <c r="Y16" i="11" s="1"/>
  <c r="V14" i="5" l="1"/>
  <c r="DV5" i="2" s="1"/>
  <c r="V19" i="5"/>
  <c r="EA5" i="2" s="1"/>
  <c r="V20" i="5"/>
  <c r="EB5" i="2" s="1"/>
  <c r="V16" i="5"/>
  <c r="G31" i="11" s="1"/>
  <c r="V15" i="5"/>
  <c r="B31" i="11" s="1"/>
  <c r="BS25" i="5"/>
  <c r="E26" i="11"/>
  <c r="BT43" i="5"/>
  <c r="BS37" i="5"/>
  <c r="BT31" i="5"/>
  <c r="BS18" i="5"/>
  <c r="BT12" i="5"/>
  <c r="BT25" i="5"/>
  <c r="BT5" i="5"/>
  <c r="BS31" i="5"/>
  <c r="BS12" i="5"/>
  <c r="BS5" i="5"/>
  <c r="BT18" i="5"/>
  <c r="DZ5" i="2"/>
  <c r="DY5" i="2"/>
  <c r="BR58" i="5"/>
  <c r="W19" i="11"/>
  <c r="W10" i="11"/>
  <c r="W12" i="11"/>
  <c r="W20" i="11"/>
  <c r="W13" i="11"/>
  <c r="W14" i="11"/>
  <c r="V31" i="11"/>
  <c r="W15" i="11"/>
  <c r="W18" i="11"/>
  <c r="W16" i="11"/>
  <c r="W11" i="11"/>
  <c r="W17" i="11"/>
  <c r="V29" i="11"/>
  <c r="V27" i="11"/>
  <c r="BT49" i="5"/>
  <c r="V33" i="11"/>
  <c r="AA18" i="11"/>
  <c r="AE18" i="11" s="1"/>
  <c r="AA17" i="11"/>
  <c r="AE17" i="11" s="1"/>
  <c r="AA16" i="11"/>
  <c r="AE16" i="11" s="1"/>
  <c r="AA15" i="11"/>
  <c r="AE15" i="11" s="1"/>
  <c r="AA14" i="11"/>
  <c r="AE14" i="11" s="1"/>
  <c r="AA7" i="11"/>
  <c r="AE7" i="11" s="1"/>
  <c r="AA19" i="11"/>
  <c r="AE19" i="11" s="1"/>
  <c r="AA10" i="11"/>
  <c r="AA8" i="11"/>
  <c r="AE8" i="11" s="1"/>
  <c r="AA21" i="11"/>
  <c r="AE21" i="11" s="1"/>
  <c r="AA12" i="11"/>
  <c r="AA11" i="11"/>
  <c r="AE11" i="11" s="1"/>
  <c r="AA3" i="11"/>
  <c r="AE3" i="11" s="1"/>
  <c r="AA20" i="11"/>
  <c r="AE20" i="11" s="1"/>
  <c r="AA13" i="11"/>
  <c r="AA9" i="11"/>
  <c r="AE9" i="11" s="1"/>
  <c r="AA6" i="11"/>
  <c r="AE6" i="11" s="1"/>
  <c r="AA5" i="11"/>
  <c r="AE5" i="11" s="1"/>
  <c r="AA4" i="11"/>
  <c r="AE4" i="11" s="1"/>
  <c r="DU5" i="2"/>
  <c r="B30" i="11"/>
  <c r="G30" i="11" l="1"/>
  <c r="DW5" i="2"/>
  <c r="DX5" i="2"/>
  <c r="B32" i="11"/>
  <c r="G29" i="5"/>
  <c r="H29" i="5" s="1"/>
  <c r="J29" i="5" s="1"/>
  <c r="G10" i="5"/>
  <c r="A22" i="5"/>
  <c r="B22" i="5" s="1"/>
  <c r="G21" i="5"/>
  <c r="H21" i="5" s="1"/>
  <c r="J21" i="5" s="1"/>
  <c r="G20" i="5"/>
  <c r="H20" i="5" s="1"/>
  <c r="K20" i="5" s="1"/>
  <c r="S20" i="5" s="1"/>
  <c r="I20" i="5" s="1"/>
  <c r="G17" i="5"/>
  <c r="H17" i="5" s="1"/>
  <c r="K17" i="5" s="1"/>
  <c r="S17" i="5" s="1"/>
  <c r="I17" i="5" s="1"/>
  <c r="G23" i="5"/>
  <c r="H23" i="5" s="1"/>
  <c r="K23" i="5" s="1"/>
  <c r="S23" i="5" s="1"/>
  <c r="I23" i="5" s="1"/>
  <c r="A21" i="5"/>
  <c r="B21" i="5" s="1"/>
  <c r="G14" i="5"/>
  <c r="H14" i="5" s="1"/>
  <c r="K14" i="5" s="1"/>
  <c r="S14" i="5" s="1"/>
  <c r="G13" i="5"/>
  <c r="H13" i="5" s="1"/>
  <c r="K13" i="5" s="1"/>
  <c r="S13" i="5" s="1"/>
  <c r="I13" i="5" s="1"/>
  <c r="G22" i="5"/>
  <c r="H22" i="5" s="1"/>
  <c r="J22" i="5" s="1"/>
  <c r="G18" i="5"/>
  <c r="H18" i="5" s="1"/>
  <c r="K18" i="5" s="1"/>
  <c r="S18" i="5" s="1"/>
  <c r="I18" i="5" s="1"/>
  <c r="G27" i="5"/>
  <c r="H27" i="5" s="1"/>
  <c r="J27" i="5" s="1"/>
  <c r="G26" i="5"/>
  <c r="H26" i="5" s="1"/>
  <c r="J26" i="5" s="1"/>
  <c r="G24" i="5"/>
  <c r="H24" i="5" s="1"/>
  <c r="K24" i="5" s="1"/>
  <c r="S24" i="5" s="1"/>
  <c r="G16" i="5"/>
  <c r="H16" i="5" s="1"/>
  <c r="K16" i="5" s="1"/>
  <c r="S16" i="5" s="1"/>
  <c r="I16" i="5" s="1"/>
  <c r="G25" i="5"/>
  <c r="H25" i="5" s="1"/>
  <c r="J25" i="5" s="1"/>
  <c r="G15" i="5"/>
  <c r="H15" i="5" s="1"/>
  <c r="K15" i="5" s="1"/>
  <c r="S15" i="5" s="1"/>
  <c r="I15" i="5" s="1"/>
  <c r="G11" i="5"/>
  <c r="H11" i="5" s="1"/>
  <c r="K11" i="5" s="1"/>
  <c r="S11" i="5" s="1"/>
  <c r="I11" i="5" s="1"/>
  <c r="G9" i="5"/>
  <c r="H9" i="5" s="1"/>
  <c r="G19" i="5"/>
  <c r="H19" i="5" s="1"/>
  <c r="K19" i="5" s="1"/>
  <c r="S19" i="5" s="1"/>
  <c r="I19" i="5" s="1"/>
  <c r="G12" i="5"/>
  <c r="G28" i="5"/>
  <c r="F14" i="5" l="1"/>
  <c r="I14" i="5"/>
  <c r="E14" i="5" s="1"/>
  <c r="D14" i="5" s="1"/>
  <c r="F24" i="5"/>
  <c r="I24" i="5"/>
  <c r="E24" i="5" s="1"/>
  <c r="D24" i="5" s="1"/>
  <c r="H12" i="5"/>
  <c r="K12" i="5" s="1"/>
  <c r="S12" i="5" s="1"/>
  <c r="BQ11" i="5" s="1"/>
  <c r="H10" i="5"/>
  <c r="K10" i="5" s="1"/>
  <c r="S10" i="5" s="1"/>
  <c r="BQ7" i="5" s="1"/>
  <c r="K29" i="5"/>
  <c r="S29" i="5" s="1"/>
  <c r="J23" i="5"/>
  <c r="J24" i="5"/>
  <c r="J13" i="5"/>
  <c r="K21" i="5"/>
  <c r="S21" i="5" s="1"/>
  <c r="K22" i="5"/>
  <c r="S22" i="5" s="1"/>
  <c r="J20" i="5"/>
  <c r="K25" i="5"/>
  <c r="S25" i="5" s="1"/>
  <c r="J14" i="5"/>
  <c r="K26" i="5"/>
  <c r="S26" i="5" s="1"/>
  <c r="J16" i="5"/>
  <c r="K27" i="5"/>
  <c r="S27" i="5" s="1"/>
  <c r="J11" i="5"/>
  <c r="J19" i="5"/>
  <c r="J15" i="5"/>
  <c r="J17" i="5"/>
  <c r="BQ9" i="5"/>
  <c r="K9" i="5"/>
  <c r="S9" i="5" s="1"/>
  <c r="F9" i="5" s="1"/>
  <c r="H28" i="5"/>
  <c r="F19" i="5"/>
  <c r="E19" i="5"/>
  <c r="D19" i="5" s="1"/>
  <c r="E16" i="5"/>
  <c r="D16" i="5" s="1"/>
  <c r="F16" i="5"/>
  <c r="F13" i="5"/>
  <c r="E13" i="5"/>
  <c r="D13" i="5" s="1"/>
  <c r="F18" i="5"/>
  <c r="E18" i="5"/>
  <c r="D18" i="5" s="1"/>
  <c r="E15" i="5"/>
  <c r="D15" i="5" s="1"/>
  <c r="F15" i="5"/>
  <c r="F17" i="5"/>
  <c r="E17" i="5"/>
  <c r="D17" i="5" s="1"/>
  <c r="F23" i="5"/>
  <c r="E23" i="5"/>
  <c r="D23" i="5" s="1"/>
  <c r="F11" i="5"/>
  <c r="E11" i="5"/>
  <c r="D11" i="5" s="1"/>
  <c r="E20" i="5"/>
  <c r="D20" i="5" s="1"/>
  <c r="F20" i="5"/>
  <c r="J18" i="5"/>
  <c r="BQ8" i="5" l="1"/>
  <c r="F29" i="5"/>
  <c r="I29" i="5"/>
  <c r="I12" i="5"/>
  <c r="E12" i="5" s="1"/>
  <c r="D12" i="5" s="1"/>
  <c r="F26" i="5"/>
  <c r="I26" i="5"/>
  <c r="E26" i="5" s="1"/>
  <c r="D26" i="5" s="1"/>
  <c r="I22" i="5"/>
  <c r="E22" i="5" s="1"/>
  <c r="D22" i="5" s="1"/>
  <c r="F21" i="5"/>
  <c r="I21" i="5"/>
  <c r="E21" i="5" s="1"/>
  <c r="D21" i="5" s="1"/>
  <c r="F25" i="5"/>
  <c r="I25" i="5"/>
  <c r="E25" i="5" s="1"/>
  <c r="D25" i="5" s="1"/>
  <c r="F27" i="5"/>
  <c r="I27" i="5"/>
  <c r="E27" i="5" s="1"/>
  <c r="D27" i="5" s="1"/>
  <c r="BQ10" i="5"/>
  <c r="I10" i="5"/>
  <c r="E10" i="5" s="1"/>
  <c r="D10" i="5" s="1"/>
  <c r="J10" i="5"/>
  <c r="BQ6" i="5"/>
  <c r="F10" i="5"/>
  <c r="F12" i="5"/>
  <c r="J12" i="5"/>
  <c r="F22" i="5"/>
  <c r="BQ13" i="5"/>
  <c r="BQ53" i="5"/>
  <c r="BQ44" i="5"/>
  <c r="BQ46" i="5"/>
  <c r="BQ29" i="5"/>
  <c r="BQ15" i="5"/>
  <c r="BQ52" i="5"/>
  <c r="BQ45" i="5"/>
  <c r="BQ42" i="5"/>
  <c r="BQ51" i="5"/>
  <c r="BQ27" i="5"/>
  <c r="BQ54" i="5"/>
  <c r="BQ41" i="5"/>
  <c r="BQ38" i="5"/>
  <c r="BQ36" i="5"/>
  <c r="BQ17" i="5"/>
  <c r="BQ28" i="5"/>
  <c r="BQ50" i="5"/>
  <c r="BQ19" i="5"/>
  <c r="BQ21" i="5"/>
  <c r="BQ24" i="5"/>
  <c r="BQ23" i="5"/>
  <c r="BQ35" i="5"/>
  <c r="BQ16" i="5"/>
  <c r="BQ34" i="5"/>
  <c r="BQ47" i="5"/>
  <c r="BQ12" i="5"/>
  <c r="BQ30" i="5"/>
  <c r="BQ22" i="5"/>
  <c r="BQ14" i="5"/>
  <c r="BQ39" i="5"/>
  <c r="BQ32" i="5"/>
  <c r="BQ40" i="5"/>
  <c r="BQ20" i="5"/>
  <c r="BQ18" i="5"/>
  <c r="BQ33" i="5"/>
  <c r="BQ26" i="5"/>
  <c r="J28" i="5"/>
  <c r="K28" i="5"/>
  <c r="AH17" i="5"/>
  <c r="K22" i="11" s="1"/>
  <c r="AH16" i="5"/>
  <c r="AH18" i="5"/>
  <c r="V11" i="11" l="1"/>
  <c r="V21" i="11"/>
  <c r="V24" i="11"/>
  <c r="V16" i="11"/>
  <c r="V14" i="11"/>
  <c r="V25" i="11"/>
  <c r="V12" i="11"/>
  <c r="V19" i="11"/>
  <c r="V13" i="11"/>
  <c r="V17" i="11"/>
  <c r="V10" i="11"/>
  <c r="V18" i="11"/>
  <c r="V22" i="11"/>
  <c r="V20" i="11"/>
  <c r="V15" i="11"/>
  <c r="V23" i="11"/>
  <c r="S28" i="5"/>
  <c r="BQ48" i="5"/>
  <c r="DM5" i="2"/>
  <c r="F22" i="11"/>
  <c r="DL5" i="2"/>
  <c r="Q22" i="11"/>
  <c r="DN5" i="2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10" i="5"/>
  <c r="AB19" i="5" l="1"/>
  <c r="AH10" i="5" s="1"/>
  <c r="AH9" i="5" s="1"/>
  <c r="I28" i="5"/>
  <c r="AH8" i="5" s="1"/>
  <c r="DO5" i="2"/>
  <c r="F28" i="5"/>
  <c r="B11" i="11" s="1"/>
  <c r="D11" i="11" s="1"/>
  <c r="AE24" i="5"/>
  <c r="AE23" i="5"/>
  <c r="AH19" i="5" l="1"/>
  <c r="DG5" i="2"/>
  <c r="B12" i="11"/>
  <c r="C12" i="11" s="1"/>
  <c r="C11" i="11"/>
  <c r="E25" i="11"/>
  <c r="DD5" i="2"/>
  <c r="H11" i="11"/>
  <c r="I11" i="11"/>
  <c r="AE25" i="5"/>
  <c r="E27" i="11" l="1"/>
  <c r="D12" i="11"/>
  <c r="I12" i="11" s="1"/>
  <c r="B13" i="11"/>
  <c r="D13" i="11" s="1"/>
  <c r="E24" i="11"/>
  <c r="AH12" i="5"/>
  <c r="DE5" i="2"/>
  <c r="H12" i="11" l="1"/>
  <c r="B14" i="11"/>
  <c r="C14" i="11" s="1"/>
  <c r="C13" i="11"/>
  <c r="E28" i="11"/>
  <c r="AH14" i="5"/>
  <c r="AH15" i="5" s="1"/>
  <c r="DH5" i="2"/>
  <c r="AE26" i="5"/>
  <c r="I13" i="11"/>
  <c r="H13" i="11"/>
  <c r="D14" i="11" l="1"/>
  <c r="H14" i="11" s="1"/>
  <c r="B15" i="11"/>
  <c r="B16" i="11" s="1"/>
  <c r="F41" i="11"/>
  <c r="DK5" i="2"/>
  <c r="DJ5" i="2"/>
  <c r="F35" i="11"/>
  <c r="D15" i="11" l="1"/>
  <c r="H15" i="11" s="1"/>
  <c r="C15" i="11"/>
  <c r="I14" i="11"/>
  <c r="D16" i="11"/>
  <c r="B17" i="11"/>
  <c r="C16" i="11"/>
  <c r="I15" i="11" l="1"/>
  <c r="D17" i="11"/>
  <c r="C17" i="11"/>
  <c r="B18" i="11"/>
  <c r="H16" i="11"/>
  <c r="I16" i="11"/>
  <c r="I17" i="11" l="1"/>
  <c r="H17" i="11"/>
  <c r="J11" i="11"/>
  <c r="D18" i="11"/>
  <c r="C18" i="11"/>
  <c r="H18" i="11" l="1"/>
  <c r="I18" i="11"/>
  <c r="K11" i="11"/>
  <c r="L11" i="11"/>
  <c r="J12" i="11"/>
  <c r="K12" i="11" l="1"/>
  <c r="J13" i="11"/>
  <c r="L12" i="11"/>
  <c r="Q11" i="11"/>
  <c r="P11" i="11"/>
  <c r="P12" i="11" l="1"/>
  <c r="Q12" i="11"/>
  <c r="J14" i="11"/>
  <c r="K13" i="11"/>
  <c r="L13" i="11"/>
  <c r="P13" i="11" l="1"/>
  <c r="Q13" i="11"/>
  <c r="K14" i="11"/>
  <c r="J15" i="11"/>
  <c r="L14" i="11"/>
  <c r="P14" i="11" l="1"/>
  <c r="Q14" i="11"/>
  <c r="L15" i="11"/>
  <c r="K15" i="11"/>
  <c r="J16" i="11"/>
  <c r="K16" i="11" l="1"/>
  <c r="J17" i="11"/>
  <c r="L16" i="11"/>
  <c r="P15" i="11"/>
  <c r="Q15" i="11"/>
  <c r="Q16" i="11" l="1"/>
  <c r="P16" i="11"/>
  <c r="J18" i="11"/>
  <c r="K17" i="11"/>
  <c r="L17" i="11"/>
  <c r="Q17" i="11" l="1"/>
  <c r="P17" i="11"/>
  <c r="K18" i="11"/>
  <c r="L18" i="11"/>
  <c r="CN5" i="2" s="1"/>
  <c r="Z5" i="2" l="1"/>
  <c r="AB5" i="2"/>
  <c r="CJ5" i="2"/>
  <c r="BH5" i="2"/>
  <c r="BJ5" i="2"/>
  <c r="V5" i="2"/>
  <c r="CT5" i="2"/>
  <c r="AD5" i="2"/>
  <c r="BR5" i="2"/>
  <c r="BV5" i="2"/>
  <c r="CD5" i="2"/>
  <c r="BP5" i="2"/>
  <c r="AN5" i="2"/>
  <c r="CR5" i="2"/>
  <c r="AJ5" i="2"/>
  <c r="BZ5" i="2"/>
  <c r="CL5" i="2"/>
  <c r="BT5" i="2"/>
  <c r="CH5" i="2"/>
  <c r="CX5" i="2"/>
  <c r="BB5" i="2"/>
  <c r="X5" i="2"/>
  <c r="AT5" i="2"/>
  <c r="CB5" i="2"/>
  <c r="AR5" i="2"/>
  <c r="BX5" i="2"/>
  <c r="CP5" i="2"/>
  <c r="BD5" i="2"/>
  <c r="AV5" i="2"/>
  <c r="BN5" i="2"/>
  <c r="CV5" i="2"/>
  <c r="BL5" i="2"/>
  <c r="AH5" i="2"/>
  <c r="AZ5" i="2"/>
  <c r="CF5" i="2"/>
  <c r="BF5" i="2"/>
  <c r="AX5" i="2"/>
  <c r="Q18" i="11"/>
  <c r="P18" i="11"/>
  <c r="AP5" i="2"/>
  <c r="AL5" i="2"/>
  <c r="T5" i="2"/>
  <c r="AF5" i="2"/>
</calcChain>
</file>

<file path=xl/sharedStrings.xml><?xml version="1.0" encoding="utf-8"?>
<sst xmlns="http://schemas.openxmlformats.org/spreadsheetml/2006/main" count="20933" uniqueCount="2608">
  <si>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</si>
  <si>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</si>
  <si>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</si>
  <si>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</si>
  <si>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</si>
  <si>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</si>
  <si>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</si>
  <si>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</si>
  <si>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</si>
  <si>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</si>
  <si>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</si>
  <si>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</si>
  <si>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</si>
  <si>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</si>
  <si>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</si>
  <si>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</si>
  <si>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</si>
  <si>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</si>
  <si>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</si>
  <si>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</si>
  <si>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</si>
  <si>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</si>
  <si>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</si>
  <si>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علمي</t>
  </si>
  <si>
    <t>العربية السورية</t>
  </si>
  <si>
    <t>تجارية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</si>
  <si>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</si>
  <si>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</si>
  <si>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</si>
  <si>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</si>
  <si>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</si>
  <si>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</si>
  <si>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</si>
  <si>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</si>
  <si>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</si>
  <si>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</si>
  <si>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</si>
  <si>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</si>
  <si>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</si>
  <si>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</si>
  <si>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</si>
  <si>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</si>
  <si>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</si>
  <si>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</si>
  <si>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</si>
  <si>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</si>
  <si>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</si>
  <si>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</si>
  <si>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</si>
  <si>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</si>
  <si>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</si>
  <si>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</si>
  <si>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</si>
  <si>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</si>
  <si>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</si>
  <si>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</si>
  <si>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</si>
  <si>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</si>
  <si>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</si>
  <si>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</si>
  <si>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</si>
  <si>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</si>
  <si>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</si>
  <si>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</si>
  <si>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</si>
  <si>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</si>
  <si>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</si>
  <si>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</si>
  <si>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</si>
  <si>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طرطوس</t>
  </si>
  <si>
    <t>المصرية</t>
  </si>
  <si>
    <t>المغربية</t>
  </si>
  <si>
    <t>درعا</t>
  </si>
  <si>
    <t>اليمنية</t>
  </si>
  <si>
    <t>السويداء</t>
  </si>
  <si>
    <t>الإيرانية</t>
  </si>
  <si>
    <t>القنيطرة</t>
  </si>
  <si>
    <t>الأفغانية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</si>
  <si>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</si>
  <si>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</si>
  <si>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</si>
  <si>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</si>
  <si>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</si>
  <si>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</si>
  <si>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</si>
  <si>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</si>
  <si>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</si>
  <si>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</si>
  <si>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</si>
  <si>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</si>
  <si>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</si>
  <si>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</si>
  <si>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</si>
  <si>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</si>
  <si>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</si>
  <si>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</si>
  <si>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</si>
  <si>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</si>
  <si>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</si>
  <si>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</si>
  <si>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</si>
  <si>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</si>
  <si>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</si>
  <si>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</si>
  <si>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</si>
  <si>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</si>
  <si>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</si>
  <si>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</si>
  <si>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</si>
  <si>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</si>
  <si>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أصول المحاسبة  (1)</t>
  </si>
  <si>
    <t>الأولى</t>
  </si>
  <si>
    <t>الأول</t>
  </si>
  <si>
    <t>رسم الشهادة</t>
  </si>
  <si>
    <t>بطل الجمهورية</t>
  </si>
  <si>
    <t xml:space="preserve">الرياضيات المالية والادارية 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</si>
  <si>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</si>
  <si>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</si>
  <si>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</si>
  <si>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</si>
  <si>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</si>
  <si>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مبادئ الادارة  (1)</t>
  </si>
  <si>
    <t>رسم التسجيل</t>
  </si>
  <si>
    <t xml:space="preserve">المدخل الى القانون </t>
  </si>
  <si>
    <t>رسم فصول الانقطاع</t>
  </si>
  <si>
    <t xml:space="preserve">تقنيات الحاسوب 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</si>
  <si>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</si>
  <si>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</si>
  <si>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</si>
  <si>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</si>
  <si>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أصول المحاسبة (2)</t>
  </si>
  <si>
    <t>الثاني</t>
  </si>
  <si>
    <t>القسط الأول</t>
  </si>
  <si>
    <t xml:space="preserve">اساليب كمية في الادارة </t>
  </si>
  <si>
    <t>القسط الثاني</t>
  </si>
  <si>
    <t>مبادئ الادارة  (2)</t>
  </si>
  <si>
    <t>عدد المقررات المسجلة لأول مرة</t>
  </si>
  <si>
    <t>عدد المقررات المسجلة للمرة الثانية</t>
  </si>
  <si>
    <t xml:space="preserve">اقتصاد كلي </t>
  </si>
  <si>
    <t>عدد المقررات المسجلة لأكثر من مرتين</t>
  </si>
  <si>
    <t>مقررات السنة الثانية (فصل أول)</t>
  </si>
  <si>
    <t>عدد المقررات المسجلة</t>
  </si>
  <si>
    <t xml:space="preserve">محاسبة شركات الاشخاص </t>
  </si>
  <si>
    <t>الثانية</t>
  </si>
  <si>
    <t xml:space="preserve">ادارة مشتريات ومخازن </t>
  </si>
  <si>
    <t xml:space="preserve">الادارة المالية </t>
  </si>
  <si>
    <t xml:space="preserve">القانون التجاري </t>
  </si>
  <si>
    <t>مقررات السنة الثانية (فصل ثاني)</t>
  </si>
  <si>
    <t xml:space="preserve">محاسبة شركات الاموال </t>
  </si>
  <si>
    <t>ج</t>
  </si>
  <si>
    <t xml:space="preserve">المالية العامة </t>
  </si>
  <si>
    <t>ر1</t>
  </si>
  <si>
    <t xml:space="preserve">ادارة الانتاج </t>
  </si>
  <si>
    <t>ر2</t>
  </si>
  <si>
    <t xml:space="preserve">الاقتصاد الجزئي </t>
  </si>
  <si>
    <t xml:space="preserve">مبادئ الاحصاء </t>
  </si>
  <si>
    <t>مقررات السنة الثالثة (فصل أول)</t>
  </si>
  <si>
    <t>مبادئ التكاليف (1)</t>
  </si>
  <si>
    <t>الثالثة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</si>
  <si>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</si>
  <si>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</si>
  <si>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</si>
  <si>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</si>
  <si>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مقررات السنة الثالثة (فصل ثاني)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</si>
  <si>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</si>
  <si>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</si>
  <si>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</si>
  <si>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</si>
  <si>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>مقررات السنة الرابعة (فصل أول )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</si>
  <si>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</si>
  <si>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</si>
  <si>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</si>
  <si>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</si>
  <si>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>الفصل الأول 2018-2019</t>
  </si>
  <si>
    <t>مقررات السنة الرابعة (فصل ثاني)</t>
  </si>
  <si>
    <t>الفصل الثاني 2018-2019</t>
  </si>
  <si>
    <t>تدقيق حسابات (2)</t>
  </si>
  <si>
    <t>الفصل الأول 2019-2020</t>
  </si>
  <si>
    <t xml:space="preserve">محاسبة متقدمة </t>
  </si>
  <si>
    <t>الفصل الأول 2020-2021</t>
  </si>
  <si>
    <t xml:space="preserve">محاسبة البترول </t>
  </si>
  <si>
    <t>الفصل الثاني 2020-2021</t>
  </si>
  <si>
    <t xml:space="preserve">مشكلات محاسبية معاصرة 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</si>
  <si>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</si>
  <si>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</si>
  <si>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</si>
  <si>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</si>
  <si>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</si>
  <si>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</si>
  <si>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</si>
  <si>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</si>
  <si>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</si>
  <si>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</si>
  <si>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</si>
  <si>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</si>
  <si>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</si>
  <si>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</si>
  <si>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</si>
  <si>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</si>
  <si>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العنوان 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</si>
  <si>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</si>
  <si>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</si>
  <si>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</si>
  <si>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</si>
  <si>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</si>
  <si>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</si>
  <si>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</si>
  <si>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</si>
  <si>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</si>
  <si>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</si>
  <si>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</si>
  <si>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</si>
  <si>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</si>
  <si>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</si>
  <si>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</si>
  <si>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</si>
  <si>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</si>
  <si>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</si>
  <si>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</si>
  <si>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</si>
  <si>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</si>
  <si>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</si>
  <si>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</si>
  <si>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</si>
  <si>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</si>
  <si>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</si>
  <si>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</si>
  <si>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</si>
  <si>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</si>
  <si>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</si>
  <si>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</si>
  <si>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</si>
  <si>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</si>
  <si>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</si>
  <si>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</si>
  <si>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</si>
  <si>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</si>
  <si>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</si>
  <si>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</si>
  <si>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</si>
  <si>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</si>
  <si>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</si>
  <si>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</si>
  <si>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</si>
  <si>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</si>
  <si>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</si>
  <si>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</si>
  <si>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</si>
  <si>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</si>
  <si>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</si>
  <si>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</si>
  <si>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</si>
  <si>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</si>
  <si>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هناء</t>
  </si>
  <si>
    <t>زهير</t>
  </si>
  <si>
    <t>سميه</t>
  </si>
  <si>
    <t>النبك</t>
  </si>
  <si>
    <t>محمد</t>
  </si>
  <si>
    <t>فاديا</t>
  </si>
  <si>
    <t>سلمان</t>
  </si>
  <si>
    <t>فاطمه</t>
  </si>
  <si>
    <t>فادي</t>
  </si>
  <si>
    <t>فؤاد</t>
  </si>
  <si>
    <t>سمر</t>
  </si>
  <si>
    <t>هلا</t>
  </si>
  <si>
    <t>فاتن</t>
  </si>
  <si>
    <t>روضه</t>
  </si>
  <si>
    <t>ابتسام</t>
  </si>
  <si>
    <t>سحر</t>
  </si>
  <si>
    <t>داعل</t>
  </si>
  <si>
    <t>حامد</t>
  </si>
  <si>
    <t>تغريد</t>
  </si>
  <si>
    <t>دوما</t>
  </si>
  <si>
    <t>علي</t>
  </si>
  <si>
    <t>سماح</t>
  </si>
  <si>
    <t>محمود</t>
  </si>
  <si>
    <t>باسم</t>
  </si>
  <si>
    <t>بسام</t>
  </si>
  <si>
    <t>احسان</t>
  </si>
  <si>
    <t>سهيله</t>
  </si>
  <si>
    <t>منيره</t>
  </si>
  <si>
    <t>مفيد</t>
  </si>
  <si>
    <t>ماهر</t>
  </si>
  <si>
    <t>نبيل</t>
  </si>
  <si>
    <t>جمال</t>
  </si>
  <si>
    <t>نبيه</t>
  </si>
  <si>
    <t>هيام</t>
  </si>
  <si>
    <t>جديدة عرطوز</t>
  </si>
  <si>
    <t>ناجي</t>
  </si>
  <si>
    <t>عائشه</t>
  </si>
  <si>
    <t>ناديا</t>
  </si>
  <si>
    <t>مها</t>
  </si>
  <si>
    <t>غسان</t>
  </si>
  <si>
    <t>زياد</t>
  </si>
  <si>
    <t>ايمان</t>
  </si>
  <si>
    <t>منى</t>
  </si>
  <si>
    <t>محمد هيثم</t>
  </si>
  <si>
    <t>عدنان</t>
  </si>
  <si>
    <t>فريال</t>
  </si>
  <si>
    <t>فطمه</t>
  </si>
  <si>
    <t>مريم</t>
  </si>
  <si>
    <t>التل</t>
  </si>
  <si>
    <t>عواطف</t>
  </si>
  <si>
    <t>عبد القادر</t>
  </si>
  <si>
    <t>موسى</t>
  </si>
  <si>
    <t>عماد</t>
  </si>
  <si>
    <t>نوال</t>
  </si>
  <si>
    <t>عمر</t>
  </si>
  <si>
    <t>زهريه</t>
  </si>
  <si>
    <t>صباح</t>
  </si>
  <si>
    <t>فوزي</t>
  </si>
  <si>
    <t xml:space="preserve">العربية السورية </t>
  </si>
  <si>
    <t>محمد ايمن</t>
  </si>
  <si>
    <t>رويده</t>
  </si>
  <si>
    <t>احلام</t>
  </si>
  <si>
    <t>هاله</t>
  </si>
  <si>
    <t>فريزه</t>
  </si>
  <si>
    <t>ندى</t>
  </si>
  <si>
    <t>سعاد</t>
  </si>
  <si>
    <t>رنا</t>
  </si>
  <si>
    <t>جمانه</t>
  </si>
  <si>
    <t>فتحي</t>
  </si>
  <si>
    <t>عائده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</si>
  <si>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</si>
  <si>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</si>
  <si>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</si>
  <si>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</si>
  <si>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</si>
  <si>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</si>
  <si>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</si>
  <si>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</si>
  <si>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</si>
  <si>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</si>
  <si>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</si>
  <si>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</si>
  <si>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</si>
  <si>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</si>
  <si>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هبه</t>
  </si>
  <si>
    <t>وليد</t>
  </si>
  <si>
    <t>ميسون</t>
  </si>
  <si>
    <t>عوض</t>
  </si>
  <si>
    <t>ناريمان</t>
  </si>
  <si>
    <t>ابراهيم</t>
  </si>
  <si>
    <t>فلك</t>
  </si>
  <si>
    <t>جهاد</t>
  </si>
  <si>
    <t>رياض</t>
  </si>
  <si>
    <t>أحمد</t>
  </si>
  <si>
    <t>توفيق</t>
  </si>
  <si>
    <t>نضال</t>
  </si>
  <si>
    <t>اعتدال</t>
  </si>
  <si>
    <t>جبله</t>
  </si>
  <si>
    <t>غاده</t>
  </si>
  <si>
    <t>عبد الله</t>
  </si>
  <si>
    <t>لينا</t>
  </si>
  <si>
    <t>سعيد</t>
  </si>
  <si>
    <t>حرستا</t>
  </si>
  <si>
    <t>سمير</t>
  </si>
  <si>
    <t>عبد اللطيف</t>
  </si>
  <si>
    <t>فايز</t>
  </si>
  <si>
    <t>امل</t>
  </si>
  <si>
    <t>قدسيا</t>
  </si>
  <si>
    <t>كمال</t>
  </si>
  <si>
    <t>رشا</t>
  </si>
  <si>
    <t>هديل</t>
  </si>
  <si>
    <t>نجاح</t>
  </si>
  <si>
    <t>عليا</t>
  </si>
  <si>
    <t>سبينه</t>
  </si>
  <si>
    <t>مصطفى</t>
  </si>
  <si>
    <t>اميره</t>
  </si>
  <si>
    <t>بشار</t>
  </si>
  <si>
    <t>فراس</t>
  </si>
  <si>
    <t>عبير</t>
  </si>
  <si>
    <t>نبيله</t>
  </si>
  <si>
    <t>عيسى</t>
  </si>
  <si>
    <t>صبحه</t>
  </si>
  <si>
    <t>أمل</t>
  </si>
  <si>
    <t>غالب</t>
  </si>
  <si>
    <t>محمد بسام</t>
  </si>
  <si>
    <t>فاتنه</t>
  </si>
  <si>
    <t>حافظ</t>
  </si>
  <si>
    <t>سميا</t>
  </si>
  <si>
    <t>معضمية</t>
  </si>
  <si>
    <t>ياسين</t>
  </si>
  <si>
    <t>سليم</t>
  </si>
  <si>
    <t>نصوح</t>
  </si>
  <si>
    <t>رفاعيه</t>
  </si>
  <si>
    <t>نور</t>
  </si>
  <si>
    <t>محمد يونس</t>
  </si>
  <si>
    <t>غصون</t>
  </si>
  <si>
    <t>عربين</t>
  </si>
  <si>
    <t>يسره</t>
  </si>
  <si>
    <t>دلال</t>
  </si>
  <si>
    <t>معضميه</t>
  </si>
  <si>
    <t>سناء</t>
  </si>
  <si>
    <t>عبد الكريم</t>
  </si>
  <si>
    <t>امينه</t>
  </si>
  <si>
    <t>حسنه</t>
  </si>
  <si>
    <t>محمد عدنان</t>
  </si>
  <si>
    <t>محمد ماهر</t>
  </si>
  <si>
    <t>ثناء</t>
  </si>
  <si>
    <t>داريا</t>
  </si>
  <si>
    <t>ناصر</t>
  </si>
  <si>
    <t>اشرفية صحنايا</t>
  </si>
  <si>
    <t>محمد سمير</t>
  </si>
  <si>
    <t xml:space="preserve">حرستا </t>
  </si>
  <si>
    <t>عفاف</t>
  </si>
  <si>
    <t>رسميه</t>
  </si>
  <si>
    <t>شمسيه</t>
  </si>
  <si>
    <t>جرمانا</t>
  </si>
  <si>
    <t>القطيفة</t>
  </si>
  <si>
    <t>معرة صيدنايا</t>
  </si>
  <si>
    <t>بديعه</t>
  </si>
  <si>
    <t>ممدوح</t>
  </si>
  <si>
    <t>منال</t>
  </si>
  <si>
    <t>امنه</t>
  </si>
  <si>
    <t>ياسر</t>
  </si>
  <si>
    <t>عصام</t>
  </si>
  <si>
    <t>براءه</t>
  </si>
  <si>
    <t>السيدة زينب</t>
  </si>
  <si>
    <t xml:space="preserve">الفلسطينية </t>
  </si>
  <si>
    <t>وجيها</t>
  </si>
  <si>
    <t>ميساء</t>
  </si>
  <si>
    <t>فاطمة</t>
  </si>
  <si>
    <t>عبد الحميد</t>
  </si>
  <si>
    <t>الهام</t>
  </si>
  <si>
    <t>سوسن</t>
  </si>
  <si>
    <t>اكرم</t>
  </si>
  <si>
    <t>جورج</t>
  </si>
  <si>
    <t>اسامه</t>
  </si>
  <si>
    <t>محمد عماد</t>
  </si>
  <si>
    <t>زكريا</t>
  </si>
  <si>
    <t>سرغايا</t>
  </si>
  <si>
    <t>مزيد</t>
  </si>
  <si>
    <t>قطنا</t>
  </si>
  <si>
    <t>هويدا</t>
  </si>
  <si>
    <t>هنادي</t>
  </si>
  <si>
    <t>بثينه</t>
  </si>
  <si>
    <t>رنده</t>
  </si>
  <si>
    <t>امتثال</t>
  </si>
  <si>
    <t>نوى</t>
  </si>
  <si>
    <t>فوزيه</t>
  </si>
  <si>
    <t>حسام</t>
  </si>
  <si>
    <t>هيفاء</t>
  </si>
  <si>
    <t>ثائر</t>
  </si>
  <si>
    <t>سلوى</t>
  </si>
  <si>
    <t>غزلانيه</t>
  </si>
  <si>
    <t>محمد خير</t>
  </si>
  <si>
    <t>ميرفت</t>
  </si>
  <si>
    <t>ماجده</t>
  </si>
  <si>
    <t>يبرود</t>
  </si>
  <si>
    <t>وداد</t>
  </si>
  <si>
    <t>عادل</t>
  </si>
  <si>
    <t>عمار</t>
  </si>
  <si>
    <t>ملك</t>
  </si>
  <si>
    <t>محمد كمال</t>
  </si>
  <si>
    <t>زهره</t>
  </si>
  <si>
    <t>الحجر الاسود</t>
  </si>
  <si>
    <t>مأمون</t>
  </si>
  <si>
    <t>مشفى دوما</t>
  </si>
  <si>
    <t>سامر</t>
  </si>
  <si>
    <t>امين</t>
  </si>
  <si>
    <t>مروان</t>
  </si>
  <si>
    <t>محمد فؤاد</t>
  </si>
  <si>
    <t>سهام</t>
  </si>
  <si>
    <t>كامل</t>
  </si>
  <si>
    <t>نور الدين</t>
  </si>
  <si>
    <t>ريم</t>
  </si>
  <si>
    <t>نسرين</t>
  </si>
  <si>
    <t>ميسر</t>
  </si>
  <si>
    <t>عبدالله</t>
  </si>
  <si>
    <t>صبحيه</t>
  </si>
  <si>
    <t>قاسم</t>
  </si>
  <si>
    <t>محمد فايز</t>
  </si>
  <si>
    <t>هند</t>
  </si>
  <si>
    <t>حسان</t>
  </si>
  <si>
    <t>مصياف</t>
  </si>
  <si>
    <t>خلود</t>
  </si>
  <si>
    <t>سهيل</t>
  </si>
  <si>
    <t>الضمير</t>
  </si>
  <si>
    <t>يحيى</t>
  </si>
  <si>
    <t>يرموك</t>
  </si>
  <si>
    <t>هشام</t>
  </si>
  <si>
    <t>ناهده</t>
  </si>
  <si>
    <t>باسل</t>
  </si>
  <si>
    <t>نجوى</t>
  </si>
  <si>
    <t>حياه</t>
  </si>
  <si>
    <t>حوريه</t>
  </si>
  <si>
    <t>فارس</t>
  </si>
  <si>
    <t>عبد الناصر</t>
  </si>
  <si>
    <t>انصاف</t>
  </si>
  <si>
    <t>سليمان</t>
  </si>
  <si>
    <t>نهيله</t>
  </si>
  <si>
    <t>تهاني</t>
  </si>
  <si>
    <t>فدوى</t>
  </si>
  <si>
    <t>سامي</t>
  </si>
  <si>
    <t>مالك</t>
  </si>
  <si>
    <t>جميله</t>
  </si>
  <si>
    <t>زبداني</t>
  </si>
  <si>
    <t>شذى</t>
  </si>
  <si>
    <t>فيصل</t>
  </si>
  <si>
    <t>راميا</t>
  </si>
  <si>
    <t>أيمن</t>
  </si>
  <si>
    <t>نعيمه</t>
  </si>
  <si>
    <t>ميادة</t>
  </si>
  <si>
    <t>قباسين</t>
  </si>
  <si>
    <t>رغده</t>
  </si>
  <si>
    <t>ايمن</t>
  </si>
  <si>
    <t>اخلاص</t>
  </si>
  <si>
    <t>نهاد</t>
  </si>
  <si>
    <t>ريما</t>
  </si>
  <si>
    <t>نايف</t>
  </si>
  <si>
    <t>روعه</t>
  </si>
  <si>
    <t>فاديه</t>
  </si>
  <si>
    <t>ناجيه</t>
  </si>
  <si>
    <t>غفران</t>
  </si>
  <si>
    <t>محمد سعيد</t>
  </si>
  <si>
    <t>صلاح</t>
  </si>
  <si>
    <t>ببيلا</t>
  </si>
  <si>
    <t>محي الدين</t>
  </si>
  <si>
    <t>خالديه</t>
  </si>
  <si>
    <t>نواف</t>
  </si>
  <si>
    <t>نادر</t>
  </si>
  <si>
    <t xml:space="preserve">محمد </t>
  </si>
  <si>
    <t>رزان</t>
  </si>
  <si>
    <t>زبيده</t>
  </si>
  <si>
    <t>عبدالرحمن</t>
  </si>
  <si>
    <t>سهير</t>
  </si>
  <si>
    <t>الكويت</t>
  </si>
  <si>
    <t>عبد الرحمن</t>
  </si>
  <si>
    <t>بديع</t>
  </si>
  <si>
    <t>اسماعيل</t>
  </si>
  <si>
    <t>جميل</t>
  </si>
  <si>
    <t>حماه</t>
  </si>
  <si>
    <t>خيريه</t>
  </si>
  <si>
    <t>محمد علي</t>
  </si>
  <si>
    <t>خليل</t>
  </si>
  <si>
    <t>عبدو</t>
  </si>
  <si>
    <t>رنكوس</t>
  </si>
  <si>
    <t>جاسم</t>
  </si>
  <si>
    <t>رحيبة</t>
  </si>
  <si>
    <t>رغداء</t>
  </si>
  <si>
    <t>زكيه</t>
  </si>
  <si>
    <t>محمد عيد</t>
  </si>
  <si>
    <t>فتحيه</t>
  </si>
  <si>
    <t>قمر</t>
  </si>
  <si>
    <t>اميمه</t>
  </si>
  <si>
    <t>فائز</t>
  </si>
  <si>
    <t>رمزيه</t>
  </si>
  <si>
    <t>الصنمين</t>
  </si>
  <si>
    <t>عبده</t>
  </si>
  <si>
    <t>جورجيت</t>
  </si>
  <si>
    <t>جانيت</t>
  </si>
  <si>
    <t>ماجد</t>
  </si>
  <si>
    <t>سلمى</t>
  </si>
  <si>
    <t>محمد بشير</t>
  </si>
  <si>
    <t>مازن</t>
  </si>
  <si>
    <t>هديه</t>
  </si>
  <si>
    <t>امينة</t>
  </si>
  <si>
    <t>محمد وليد</t>
  </si>
  <si>
    <t>انعام</t>
  </si>
  <si>
    <t>مؤمنه</t>
  </si>
  <si>
    <t>غياث</t>
  </si>
  <si>
    <t>عطاف</t>
  </si>
  <si>
    <t>عزيزه</t>
  </si>
  <si>
    <t>ازدهار</t>
  </si>
  <si>
    <t>شمسكين</t>
  </si>
  <si>
    <t>رحاب</t>
  </si>
  <si>
    <t>برهان</t>
  </si>
  <si>
    <t>فتون</t>
  </si>
  <si>
    <t>انتصار</t>
  </si>
  <si>
    <t>معروف</t>
  </si>
  <si>
    <t>حسني</t>
  </si>
  <si>
    <t>عيد</t>
  </si>
  <si>
    <t>عامر</t>
  </si>
  <si>
    <t>عبد الفتاح</t>
  </si>
  <si>
    <t>سلميه</t>
  </si>
  <si>
    <t>صبحي</t>
  </si>
  <si>
    <t>محمد امين</t>
  </si>
  <si>
    <t>محمدحسن</t>
  </si>
  <si>
    <t>منا</t>
  </si>
  <si>
    <t>سوزان</t>
  </si>
  <si>
    <t>صالح</t>
  </si>
  <si>
    <t>منذر</t>
  </si>
  <si>
    <t>نزيه</t>
  </si>
  <si>
    <t>يونس</t>
  </si>
  <si>
    <t>بلال</t>
  </si>
  <si>
    <t>عبد الغني</t>
  </si>
  <si>
    <t>كوكب</t>
  </si>
  <si>
    <t>اسماء</t>
  </si>
  <si>
    <t>فايزه</t>
  </si>
  <si>
    <t>نورالدين</t>
  </si>
  <si>
    <t>رانيا</t>
  </si>
  <si>
    <t>رفيق</t>
  </si>
  <si>
    <t>حميده</t>
  </si>
  <si>
    <t>محمد زهير</t>
  </si>
  <si>
    <t>الرياض</t>
  </si>
  <si>
    <t>محمد خالد</t>
  </si>
  <si>
    <t>صلاح الدين</t>
  </si>
  <si>
    <t>بصرى الشام</t>
  </si>
  <si>
    <t>عبد المنعم</t>
  </si>
  <si>
    <t>ملكه</t>
  </si>
  <si>
    <t>رائده</t>
  </si>
  <si>
    <t>يسرى</t>
  </si>
  <si>
    <t>طارق</t>
  </si>
  <si>
    <t>محمد ديب</t>
  </si>
  <si>
    <t>محمد مازن</t>
  </si>
  <si>
    <t>هايل</t>
  </si>
  <si>
    <t>وحيد</t>
  </si>
  <si>
    <t>تامر</t>
  </si>
  <si>
    <t>لطيفه</t>
  </si>
  <si>
    <t>هنا</t>
  </si>
  <si>
    <t>مروه</t>
  </si>
  <si>
    <t>افتكار</t>
  </si>
  <si>
    <t>عبدالكريم</t>
  </si>
  <si>
    <t>القريتين</t>
  </si>
  <si>
    <t>وفيق</t>
  </si>
  <si>
    <t>امجد</t>
  </si>
  <si>
    <t>امنة</t>
  </si>
  <si>
    <t>محمد نذير</t>
  </si>
  <si>
    <t>محمد رضوان</t>
  </si>
  <si>
    <t>شكريه</t>
  </si>
  <si>
    <t>محمدعلي</t>
  </si>
  <si>
    <t>وصال</t>
  </si>
  <si>
    <t>ديب</t>
  </si>
  <si>
    <t>صفيه</t>
  </si>
  <si>
    <t>إيمان</t>
  </si>
  <si>
    <t>جابر</t>
  </si>
  <si>
    <t>الكسوة</t>
  </si>
  <si>
    <t>حمدي</t>
  </si>
  <si>
    <t>هيسم</t>
  </si>
  <si>
    <t>بشير</t>
  </si>
  <si>
    <t xml:space="preserve">التل </t>
  </si>
  <si>
    <t>عبد الستار</t>
  </si>
  <si>
    <t>كفاح</t>
  </si>
  <si>
    <t>عبد السلام</t>
  </si>
  <si>
    <t>الياس</t>
  </si>
  <si>
    <t>محمد اكرم</t>
  </si>
  <si>
    <t>نور الهدى</t>
  </si>
  <si>
    <t>وجيه</t>
  </si>
  <si>
    <t>فداء</t>
  </si>
  <si>
    <t>رانيه</t>
  </si>
  <si>
    <t>عبد الحليم</t>
  </si>
  <si>
    <t>بسيمه</t>
  </si>
  <si>
    <t>محمدمروان</t>
  </si>
  <si>
    <t>فايزة</t>
  </si>
  <si>
    <t>محمد توفيق</t>
  </si>
  <si>
    <t>اسيا</t>
  </si>
  <si>
    <t>سميح</t>
  </si>
  <si>
    <t>تريز</t>
  </si>
  <si>
    <t>محسن</t>
  </si>
  <si>
    <t xml:space="preserve">محمد خير </t>
  </si>
  <si>
    <t>اميمة</t>
  </si>
  <si>
    <t>عبد المولى</t>
  </si>
  <si>
    <t>أنس</t>
  </si>
  <si>
    <t>مامون</t>
  </si>
  <si>
    <t>هاشم</t>
  </si>
  <si>
    <t>هالة</t>
  </si>
  <si>
    <t>المجدل</t>
  </si>
  <si>
    <t xml:space="preserve">عبد الكريم </t>
  </si>
  <si>
    <t>جعفر</t>
  </si>
  <si>
    <t xml:space="preserve">دوما </t>
  </si>
  <si>
    <t>محمد عبد الله</t>
  </si>
  <si>
    <t>صبحية</t>
  </si>
  <si>
    <t>حماده</t>
  </si>
  <si>
    <t>بدريه</t>
  </si>
  <si>
    <t>جميلة</t>
  </si>
  <si>
    <t>علي سلمان</t>
  </si>
  <si>
    <t>بركات</t>
  </si>
  <si>
    <t>لين الببيلي</t>
  </si>
  <si>
    <t>يسار</t>
  </si>
  <si>
    <t>فرحان</t>
  </si>
  <si>
    <t>ربا</t>
  </si>
  <si>
    <t>علي النصار</t>
  </si>
  <si>
    <t>امير</t>
  </si>
  <si>
    <t>قطيفه</t>
  </si>
  <si>
    <t>مهاب</t>
  </si>
  <si>
    <t>محمدعصام</t>
  </si>
  <si>
    <t>ماريه</t>
  </si>
  <si>
    <t xml:space="preserve">طرطوس </t>
  </si>
  <si>
    <t>غير سورية</t>
  </si>
  <si>
    <t>شنيره</t>
  </si>
  <si>
    <t>سلاف</t>
  </si>
  <si>
    <t>محمدكمال</t>
  </si>
  <si>
    <t xml:space="preserve">فلسطينية سورية </t>
  </si>
  <si>
    <t xml:space="preserve">عربية سورية </t>
  </si>
  <si>
    <t>راقي</t>
  </si>
  <si>
    <t>صفا</t>
  </si>
  <si>
    <t>الفصل الثاني 2021-2022</t>
  </si>
  <si>
    <t>م</t>
  </si>
  <si>
    <t/>
  </si>
  <si>
    <t>مستنفذ فصل ثاني 2021-2022</t>
  </si>
  <si>
    <t>مستنفذ فصل أول 2021-2022</t>
  </si>
  <si>
    <t>مستنفذ فصل ثاني 2020-2021</t>
  </si>
  <si>
    <t xml:space="preserve">العريبة السورية </t>
  </si>
  <si>
    <t>فلسطيني</t>
  </si>
  <si>
    <t>الفصل الأول 2022-2023</t>
  </si>
  <si>
    <t>الانتقال إلى اختيار المقررات</t>
  </si>
  <si>
    <t>بطل الجمهورية والأوائل</t>
  </si>
  <si>
    <r>
      <t xml:space="preserve">محافظة </t>
    </r>
    <r>
      <rPr>
        <b/>
        <sz val="12"/>
        <rFont val="Sakkal Majalla"/>
      </rPr>
      <t xml:space="preserve"> الهوية</t>
    </r>
  </si>
  <si>
    <t>إذا كانت البيانات الظاهرة غير صحيحة أدخل بياناتك أدناه</t>
  </si>
  <si>
    <t>الفصل الثاني 2022/2023</t>
  </si>
  <si>
    <t>الرقم</t>
  </si>
  <si>
    <t>مستنفذ فصل ثاني 2022-2023</t>
  </si>
  <si>
    <t>الاسم والنسبه</t>
  </si>
  <si>
    <t>المحافظة</t>
  </si>
  <si>
    <t>تاريخ تدوير رسوم</t>
  </si>
  <si>
    <t>ID</t>
  </si>
  <si>
    <t>المبلغ المدفوع</t>
  </si>
  <si>
    <t>منقطع ف1 22/23</t>
  </si>
  <si>
    <t>منقطع ف2 22/23</t>
  </si>
  <si>
    <t>إرسال ملف الإستمارة (Excel ) عبر البريد الإلكتروني إلى العنوان التالي :
accopenlearning112@hotmail .com 
ويجب أن يكون موضوع الإيميل هو الرقم الامتحاني للطالب</t>
  </si>
  <si>
    <t>الفصل الأول 2024-2023</t>
  </si>
  <si>
    <t>الرابعة</t>
  </si>
  <si>
    <t>مستنفذ</t>
  </si>
  <si>
    <t>محمد عزت</t>
  </si>
  <si>
    <t>ايفون كوركجيان</t>
  </si>
  <si>
    <t>صونيا</t>
  </si>
  <si>
    <t>كيفورك</t>
  </si>
  <si>
    <t>حسن اليوسف</t>
  </si>
  <si>
    <t>رزان عجلوني</t>
  </si>
  <si>
    <t>رحاب مخللاتي</t>
  </si>
  <si>
    <t>ساره السمان</t>
  </si>
  <si>
    <t>فضل الله</t>
  </si>
  <si>
    <t>صيدنايا</t>
  </si>
  <si>
    <t>ضعف الرسوم</t>
  </si>
  <si>
    <t>مرهف الموسى</t>
  </si>
  <si>
    <t>نسرين عرنوس</t>
  </si>
  <si>
    <t>احمد العماري</t>
  </si>
  <si>
    <t>بدر</t>
  </si>
  <si>
    <t>المليحه الشرقيه</t>
  </si>
  <si>
    <t>الكساندرا العسافين</t>
  </si>
  <si>
    <t>جوزيف</t>
  </si>
  <si>
    <t>محمد مروان</t>
  </si>
  <si>
    <t>خديجه حسن</t>
  </si>
  <si>
    <t>خزنه</t>
  </si>
  <si>
    <t>محمد رفيق</t>
  </si>
  <si>
    <t>رائد سيف</t>
  </si>
  <si>
    <t>راتب الويش</t>
  </si>
  <si>
    <t>جهان</t>
  </si>
  <si>
    <t>اغصان</t>
  </si>
  <si>
    <t>رامي العاسمي</t>
  </si>
  <si>
    <t>منى الناصير</t>
  </si>
  <si>
    <t>مستنفذ فصل اول 2023-2024</t>
  </si>
  <si>
    <t>رشا المعاني</t>
  </si>
  <si>
    <t>فتحيه الراعي</t>
  </si>
  <si>
    <t>نعمت</t>
  </si>
  <si>
    <t>ريما البكا</t>
  </si>
  <si>
    <t>موفق</t>
  </si>
  <si>
    <t>حمده</t>
  </si>
  <si>
    <t>ملح</t>
  </si>
  <si>
    <t>سناء محمد</t>
  </si>
  <si>
    <t>علا حامد</t>
  </si>
  <si>
    <t>فراس الحلاق</t>
  </si>
  <si>
    <t>محمد عبد الرزاق</t>
  </si>
  <si>
    <t>محمد مأمون</t>
  </si>
  <si>
    <t>فهد الحمد</t>
  </si>
  <si>
    <t>عبد المجيد</t>
  </si>
  <si>
    <t>لميس العسلي</t>
  </si>
  <si>
    <t>محمد موفق</t>
  </si>
  <si>
    <t>مجدالدين جورية</t>
  </si>
  <si>
    <t xml:space="preserve">محمد البلح </t>
  </si>
  <si>
    <t>ليلا</t>
  </si>
  <si>
    <t>عبد الرزاق</t>
  </si>
  <si>
    <t>محمد أويس ألوسي</t>
  </si>
  <si>
    <t>محمد كمال الحسن</t>
  </si>
  <si>
    <t>محجه</t>
  </si>
  <si>
    <t>محمد وائل الحسن</t>
  </si>
  <si>
    <t>نزار دبس وزيت</t>
  </si>
  <si>
    <t>هبه والي</t>
  </si>
  <si>
    <t>الرابعة حديث</t>
  </si>
  <si>
    <t>وئام الوف</t>
  </si>
  <si>
    <t>رهف القباني</t>
  </si>
  <si>
    <t>عفاف حجازي</t>
  </si>
  <si>
    <t>مريم حجازي</t>
  </si>
  <si>
    <t>ناريمان قضباشي</t>
  </si>
  <si>
    <t>ايمن حمدان</t>
  </si>
  <si>
    <t>لطيفه حمدان</t>
  </si>
  <si>
    <t>عزه</t>
  </si>
  <si>
    <t>شيخه</t>
  </si>
  <si>
    <t>رامي المحسن النعمات</t>
  </si>
  <si>
    <t>منكث الحطب</t>
  </si>
  <si>
    <t>هناء صعب</t>
  </si>
  <si>
    <t>لوما</t>
  </si>
  <si>
    <t>اسيمه</t>
  </si>
  <si>
    <t>اياد مولود المغربي</t>
  </si>
  <si>
    <t>ايمان الزعبي</t>
  </si>
  <si>
    <t>محمد بدر</t>
  </si>
  <si>
    <t>الاء قزاح</t>
  </si>
  <si>
    <t>مريم حمزه</t>
  </si>
  <si>
    <t>خلود ادلبي</t>
  </si>
  <si>
    <t>كسوه</t>
  </si>
  <si>
    <t>نديم</t>
  </si>
  <si>
    <t>صبحي العاني</t>
  </si>
  <si>
    <t>ميادين</t>
  </si>
  <si>
    <t>لبنى العيسى</t>
  </si>
  <si>
    <t>محمد الزعيم</t>
  </si>
  <si>
    <t>محمد جهاد الأسد</t>
  </si>
  <si>
    <t>محمد نضال مدور</t>
  </si>
  <si>
    <t>محمد جمال</t>
  </si>
  <si>
    <t>محمد وائل برازي</t>
  </si>
  <si>
    <t>مرهف الحوش</t>
  </si>
  <si>
    <t>مصطفى البطل</t>
  </si>
  <si>
    <t>مهند باكير</t>
  </si>
  <si>
    <t>نوال تمرخان</t>
  </si>
  <si>
    <t>نيرما هواري</t>
  </si>
  <si>
    <t>نيروز بخش</t>
  </si>
  <si>
    <t>ساميه</t>
  </si>
  <si>
    <t>رامي أبو فخر</t>
  </si>
  <si>
    <t>نسيب</t>
  </si>
  <si>
    <t>عبدالسلام درويش</t>
  </si>
  <si>
    <t>تمام</t>
  </si>
  <si>
    <t>تل شهاب</t>
  </si>
  <si>
    <t>ابراهيم نقشبندي</t>
  </si>
  <si>
    <t>هيفاء الحلبي</t>
  </si>
  <si>
    <t>المقداد محمود</t>
  </si>
  <si>
    <t>انس ايوبي</t>
  </si>
  <si>
    <t>باسل غره</t>
  </si>
  <si>
    <t>جهاد مخلوطه</t>
  </si>
  <si>
    <t>مايه المصري</t>
  </si>
  <si>
    <t>دريد ناصر</t>
  </si>
  <si>
    <t>محمد نبيل</t>
  </si>
  <si>
    <t>ريمه</t>
  </si>
  <si>
    <t>ديمه الدخل الله</t>
  </si>
  <si>
    <t>شذى الفياض</t>
  </si>
  <si>
    <t>غدير عابده</t>
  </si>
  <si>
    <t>الدمام</t>
  </si>
  <si>
    <t>غفران الرفاعي</t>
  </si>
  <si>
    <t>سيف الدين</t>
  </si>
  <si>
    <t>محمد الأحمد</t>
  </si>
  <si>
    <t>نفيسه</t>
  </si>
  <si>
    <t>نبال اشريفه</t>
  </si>
  <si>
    <t>قيطة</t>
  </si>
  <si>
    <t>هدايات بطحه</t>
  </si>
  <si>
    <t>ولاء ياغي</t>
  </si>
  <si>
    <t>هاني</t>
  </si>
  <si>
    <t>ربيعه نوفل</t>
  </si>
  <si>
    <t>القيس إبراهيم</t>
  </si>
  <si>
    <t>طرابلس</t>
  </si>
  <si>
    <t>ايهاب الوهبه</t>
  </si>
  <si>
    <t>حنان الوهبه</t>
  </si>
  <si>
    <t>بيداء موعي</t>
  </si>
  <si>
    <t>رغداء الاحمر</t>
  </si>
  <si>
    <t>محمد ابراهيم</t>
  </si>
  <si>
    <t>نذيره الطحان</t>
  </si>
  <si>
    <t>رواد عويضة</t>
  </si>
  <si>
    <t>اياد</t>
  </si>
  <si>
    <t>اميه</t>
  </si>
  <si>
    <t>اسعاف</t>
  </si>
  <si>
    <t>صحنايا</t>
  </si>
  <si>
    <t>محمد سالم</t>
  </si>
  <si>
    <t>هيفاء قضماني</t>
  </si>
  <si>
    <t>احمد راتب</t>
  </si>
  <si>
    <t>جودت عودة</t>
  </si>
  <si>
    <t>مروة اورفة لي</t>
  </si>
  <si>
    <t>بهاء الدين مرزوق</t>
  </si>
  <si>
    <t>زكي</t>
  </si>
  <si>
    <t>جبلة السليمان</t>
  </si>
  <si>
    <t>ايهم</t>
  </si>
  <si>
    <t>جباتا الخشب</t>
  </si>
  <si>
    <t>خليل سلام</t>
  </si>
  <si>
    <t xml:space="preserve">مخيم اليرموك </t>
  </si>
  <si>
    <t>دعاء شعلان</t>
  </si>
  <si>
    <t>شهبا</t>
  </si>
  <si>
    <t>سامر الحاج علي</t>
  </si>
  <si>
    <t>طارق بريغله</t>
  </si>
  <si>
    <t>فاتن البحش</t>
  </si>
  <si>
    <t>عمر الورهاني</t>
  </si>
  <si>
    <t>محمد ساري المصري</t>
  </si>
  <si>
    <t>اسامة</t>
  </si>
  <si>
    <t>حمزه</t>
  </si>
  <si>
    <t>رساس</t>
  </si>
  <si>
    <t>نقولا</t>
  </si>
  <si>
    <t>باسل عموش</t>
  </si>
  <si>
    <t>لطيفه اسعد</t>
  </si>
  <si>
    <t>رشا زيتوني</t>
  </si>
  <si>
    <t>سهاد</t>
  </si>
  <si>
    <t>زياد طه</t>
  </si>
  <si>
    <t>عثمانه مضاويه</t>
  </si>
  <si>
    <t>عبير سوقيه</t>
  </si>
  <si>
    <t>نسرين الشلبي</t>
  </si>
  <si>
    <t>ساميه فطيمه</t>
  </si>
  <si>
    <t>مجد الشفوني</t>
  </si>
  <si>
    <t>الاء سلام</t>
  </si>
  <si>
    <t>تغريد النشواتي</t>
  </si>
  <si>
    <t>حسام الدين</t>
  </si>
  <si>
    <t>ربى عطار</t>
  </si>
  <si>
    <t>عرفان</t>
  </si>
  <si>
    <t>الصبورة</t>
  </si>
  <si>
    <t>رهف عيسى</t>
  </si>
  <si>
    <t>طارق مسرابي</t>
  </si>
  <si>
    <t>سقبا</t>
  </si>
  <si>
    <t>غدير علي</t>
  </si>
  <si>
    <t>فاطمه الون</t>
  </si>
  <si>
    <t>محمد ياسين</t>
  </si>
  <si>
    <t>محمد بشار</t>
  </si>
  <si>
    <t>ناديه</t>
  </si>
  <si>
    <t>محمد هشام</t>
  </si>
  <si>
    <t>مراد حيدر</t>
  </si>
  <si>
    <t>مريم الشيخ</t>
  </si>
  <si>
    <t>ملاذ البوشي الدباغ</t>
  </si>
  <si>
    <t>مهند أبو شاهين</t>
  </si>
  <si>
    <t>هلا الحمصي</t>
  </si>
  <si>
    <t>محمد نذار</t>
  </si>
  <si>
    <t>وسام درويش</t>
  </si>
  <si>
    <t>فهميه</t>
  </si>
  <si>
    <t>نبال</t>
  </si>
  <si>
    <t>اروى قاروط</t>
  </si>
  <si>
    <t>مسقط -عمان</t>
  </si>
  <si>
    <t>ايه نايفه</t>
  </si>
  <si>
    <t>بريكسام عضوم</t>
  </si>
  <si>
    <t>ادلب</t>
  </si>
  <si>
    <t>جهاد الكرم</t>
  </si>
  <si>
    <t>يعرب</t>
  </si>
  <si>
    <t>دانه الخطيب</t>
  </si>
  <si>
    <t>ديمه الشويكي</t>
  </si>
  <si>
    <t>محمدابراهيم</t>
  </si>
  <si>
    <t>صبا</t>
  </si>
  <si>
    <t>شحاده</t>
  </si>
  <si>
    <t>رواد المنصور</t>
  </si>
  <si>
    <t>ريم مشعل</t>
  </si>
  <si>
    <t>سوزان العسراوي</t>
  </si>
  <si>
    <t>أميره</t>
  </si>
  <si>
    <t>سعيد حاجي جاسم</t>
  </si>
  <si>
    <t>علاء الدين الصباغ</t>
  </si>
  <si>
    <t>عمر كلش</t>
  </si>
  <si>
    <t>محمدمنتصر</t>
  </si>
  <si>
    <t>بيان</t>
  </si>
  <si>
    <t>فاطمة النجار</t>
  </si>
  <si>
    <t>كفاح الصفدي</t>
  </si>
  <si>
    <t>جادالله</t>
  </si>
  <si>
    <t>محمد باسل برشرو</t>
  </si>
  <si>
    <t>محمد غياث</t>
  </si>
  <si>
    <t>محمد خضر</t>
  </si>
  <si>
    <t>مخيم جرمانا</t>
  </si>
  <si>
    <t>محمد زيدان</t>
  </si>
  <si>
    <t>محمد طلع</t>
  </si>
  <si>
    <t>عربي</t>
  </si>
  <si>
    <t>محمد عريشه</t>
  </si>
  <si>
    <t>محمد حسام الرتا</t>
  </si>
  <si>
    <t>محمد خلدون</t>
  </si>
  <si>
    <t>محمد غياث قره بلا</t>
  </si>
  <si>
    <t>محمود الجبان</t>
  </si>
  <si>
    <t>نداء منفيخي</t>
  </si>
  <si>
    <t>نور بوز الجدي</t>
  </si>
  <si>
    <t>خلدون</t>
  </si>
  <si>
    <t>هبه السقا</t>
  </si>
  <si>
    <t>همام موصللي</t>
  </si>
  <si>
    <t>صفوان</t>
  </si>
  <si>
    <t>يزن العريضي</t>
  </si>
  <si>
    <t>امال</t>
  </si>
  <si>
    <t>احمد صديق</t>
  </si>
  <si>
    <t>السحل</t>
  </si>
  <si>
    <t>احمد عرابي الجلاد</t>
  </si>
  <si>
    <t>ازدهار علي</t>
  </si>
  <si>
    <t>اسيه الذهب</t>
  </si>
  <si>
    <t>دير عطيه</t>
  </si>
  <si>
    <t>امير معمر</t>
  </si>
  <si>
    <t>اياد القباني</t>
  </si>
  <si>
    <t>ايمان الجماد الصليبي</t>
  </si>
  <si>
    <t>هويده</t>
  </si>
  <si>
    <t>الاء ابو البرغل</t>
  </si>
  <si>
    <t>منور</t>
  </si>
  <si>
    <t>محمدرضوان</t>
  </si>
  <si>
    <t>اريج حاتم</t>
  </si>
  <si>
    <t>اسماء كيكي</t>
  </si>
  <si>
    <t>اياد اليغشي</t>
  </si>
  <si>
    <t>عربيه</t>
  </si>
  <si>
    <t>بهاء الدين الخطيب</t>
  </si>
  <si>
    <t>مهيبه ابو قيس</t>
  </si>
  <si>
    <t>تغريد حميدان</t>
  </si>
  <si>
    <t>ميشيل</t>
  </si>
  <si>
    <t>تلكلخ</t>
  </si>
  <si>
    <t>حسن احمد</t>
  </si>
  <si>
    <t>نجاه</t>
  </si>
  <si>
    <t>حسن عباس</t>
  </si>
  <si>
    <t>السيده زينب</t>
  </si>
  <si>
    <t>حمود</t>
  </si>
  <si>
    <t>حيدر دره</t>
  </si>
  <si>
    <t>خالد سالم</t>
  </si>
  <si>
    <t>سعاد البطل</t>
  </si>
  <si>
    <t>خوله ياسين</t>
  </si>
  <si>
    <t>لمعه</t>
  </si>
  <si>
    <t>نعمان</t>
  </si>
  <si>
    <t>رشا المهايني</t>
  </si>
  <si>
    <t>محمد رشاد</t>
  </si>
  <si>
    <t>رغد داود</t>
  </si>
  <si>
    <t>رنى</t>
  </si>
  <si>
    <t>رنيم شرشار</t>
  </si>
  <si>
    <t>حسناء قيطاز</t>
  </si>
  <si>
    <t>رهام الحجار</t>
  </si>
  <si>
    <t>زينا الكفيري</t>
  </si>
  <si>
    <t xml:space="preserve">ام وراق </t>
  </si>
  <si>
    <t>صابرين رفاعيه</t>
  </si>
  <si>
    <t>صبراته</t>
  </si>
  <si>
    <t>ضحى الشاذلي</t>
  </si>
  <si>
    <t>عبد المجيد طباع</t>
  </si>
  <si>
    <t>عدنان الصياد</t>
  </si>
  <si>
    <t>معضاد</t>
  </si>
  <si>
    <t>عمار قويدر</t>
  </si>
  <si>
    <t>عيسى صارم</t>
  </si>
  <si>
    <t>ضاحي</t>
  </si>
  <si>
    <t>شهيره</t>
  </si>
  <si>
    <t>غزل السبيناتي</t>
  </si>
  <si>
    <t>محمدموفق</t>
  </si>
  <si>
    <t>فادي الرفاعي</t>
  </si>
  <si>
    <t>فراس السبسبي</t>
  </si>
  <si>
    <t>رائف</t>
  </si>
  <si>
    <t>فرح الشطه</t>
  </si>
  <si>
    <t>محمد نهيل</t>
  </si>
  <si>
    <t>ميساء البيطار</t>
  </si>
  <si>
    <t>فرحان فروج</t>
  </si>
  <si>
    <t>كرم سره</t>
  </si>
  <si>
    <t>كنانه بغدادي</t>
  </si>
  <si>
    <t>لجين غريب</t>
  </si>
  <si>
    <t>لمى زريع</t>
  </si>
  <si>
    <t>لميس سلوم</t>
  </si>
  <si>
    <t>مؤيد الحناوي</t>
  </si>
  <si>
    <t>محمدديب</t>
  </si>
  <si>
    <t>مبارك الموصللي</t>
  </si>
  <si>
    <t>محمداديب</t>
  </si>
  <si>
    <t>مجد مرعي</t>
  </si>
  <si>
    <t>نظيره</t>
  </si>
  <si>
    <t>محمد سامر</t>
  </si>
  <si>
    <t>محمد راشد كبريتي</t>
  </si>
  <si>
    <t>محمد علاء العسلي</t>
  </si>
  <si>
    <t>سروت</t>
  </si>
  <si>
    <t>محمد الأحمد محمد</t>
  </si>
  <si>
    <t>يحيى الاحمد</t>
  </si>
  <si>
    <t xml:space="preserve">القنيطرة </t>
  </si>
  <si>
    <t>محمد مسبحه</t>
  </si>
  <si>
    <t>احمد نعيم</t>
  </si>
  <si>
    <t>مرام</t>
  </si>
  <si>
    <t>محمد فتحي</t>
  </si>
  <si>
    <t>محمد امين لطفي</t>
  </si>
  <si>
    <t>ايسل</t>
  </si>
  <si>
    <t>محمد براء الطباع</t>
  </si>
  <si>
    <t>بنان</t>
  </si>
  <si>
    <t>محمد بلال حواج</t>
  </si>
  <si>
    <t>محمد حسان قاروط</t>
  </si>
  <si>
    <t>محمد عادل</t>
  </si>
  <si>
    <t>محمد خضر ظريفه</t>
  </si>
  <si>
    <t>محمدنايف</t>
  </si>
  <si>
    <t>محمد خير دللول</t>
  </si>
  <si>
    <t>محمد وائل النشواتي</t>
  </si>
  <si>
    <t>محمدايمن</t>
  </si>
  <si>
    <t>محمد وائل ضيان</t>
  </si>
  <si>
    <t>محمدغسان</t>
  </si>
  <si>
    <t>معاذ مستو</t>
  </si>
  <si>
    <t>بقعسم</t>
  </si>
  <si>
    <t>مهند قهوه جي</t>
  </si>
  <si>
    <t>نعمات الحمصي</t>
  </si>
  <si>
    <t>جيهان</t>
  </si>
  <si>
    <t>نفين الصالح</t>
  </si>
  <si>
    <t>الدويره</t>
  </si>
  <si>
    <t>نور عبد الحي</t>
  </si>
  <si>
    <t>نور غيبه</t>
  </si>
  <si>
    <t>محمدحسان</t>
  </si>
  <si>
    <t>نور الله رزوق</t>
  </si>
  <si>
    <t>نيرمين البدوي</t>
  </si>
  <si>
    <t>همام السكحل</t>
  </si>
  <si>
    <t>محمد صباح</t>
  </si>
  <si>
    <t>هيا كمال الدين الشماط</t>
  </si>
  <si>
    <t>فرزات</t>
  </si>
  <si>
    <t>رنيم الشعار</t>
  </si>
  <si>
    <t>محمد زاهر</t>
  </si>
  <si>
    <t>سعسع</t>
  </si>
  <si>
    <t>ابراهيم الجمال</t>
  </si>
  <si>
    <t>فتحيه البني</t>
  </si>
  <si>
    <t>احمد الحسن</t>
  </si>
  <si>
    <t>احمد الصيدناوي</t>
  </si>
  <si>
    <t>احمد الناعمه</t>
  </si>
  <si>
    <t>رباب</t>
  </si>
  <si>
    <t>احمد حلاسه السباعي</t>
  </si>
  <si>
    <t>عبد الرحيم</t>
  </si>
  <si>
    <t>اروى سعيد</t>
  </si>
  <si>
    <t>اسراء جمعه</t>
  </si>
  <si>
    <t>يعفور</t>
  </si>
  <si>
    <t>الاء الدباس</t>
  </si>
  <si>
    <t>انس طليعه</t>
  </si>
  <si>
    <t>وفيقه نعيم</t>
  </si>
  <si>
    <t>انس قنطار</t>
  </si>
  <si>
    <t>ايمان اليوسف</t>
  </si>
  <si>
    <t>ايه ناصيف</t>
  </si>
  <si>
    <t>براءه الزراعي</t>
  </si>
  <si>
    <t>حنان الاديب</t>
  </si>
  <si>
    <t>بلال جمعه</t>
  </si>
  <si>
    <t>بيان الاحمد</t>
  </si>
  <si>
    <t>بيكا شعبان</t>
  </si>
  <si>
    <t>غازي</t>
  </si>
  <si>
    <t>جعفر محمد</t>
  </si>
  <si>
    <t>جودي صالح</t>
  </si>
  <si>
    <t>لطف الله</t>
  </si>
  <si>
    <t>حسام زغتيتي</t>
  </si>
  <si>
    <t>حسام عوض</t>
  </si>
  <si>
    <t>حسام قوجقار</t>
  </si>
  <si>
    <t>حسان القصيباني</t>
  </si>
  <si>
    <t>هدى عياش</t>
  </si>
  <si>
    <t>حسن الصوص</t>
  </si>
  <si>
    <t>كوثر البربار</t>
  </si>
  <si>
    <t>حفيظه خضير</t>
  </si>
  <si>
    <t>حلا فتال</t>
  </si>
  <si>
    <t>حنان الحموري</t>
  </si>
  <si>
    <t>منى زهره</t>
  </si>
  <si>
    <t>نشابية</t>
  </si>
  <si>
    <t>خالد حيدر</t>
  </si>
  <si>
    <t>خلود سره</t>
  </si>
  <si>
    <t>دعاء القاعد</t>
  </si>
  <si>
    <t>محمدامين</t>
  </si>
  <si>
    <t>عوفه</t>
  </si>
  <si>
    <t>غاغب</t>
  </si>
  <si>
    <t>دعاء المهايني</t>
  </si>
  <si>
    <t>محمدواصف</t>
  </si>
  <si>
    <t>دعاء يوسف علي</t>
  </si>
  <si>
    <t>نورالهدى</t>
  </si>
  <si>
    <t>راما شرف</t>
  </si>
  <si>
    <t>محمدعدنان</t>
  </si>
  <si>
    <t>رامي تكريتي</t>
  </si>
  <si>
    <t>عتاب</t>
  </si>
  <si>
    <t>رامي جحى</t>
  </si>
  <si>
    <t>راويه سنيطر</t>
  </si>
  <si>
    <t>هلال</t>
  </si>
  <si>
    <t>زملكا</t>
  </si>
  <si>
    <t>رنيت عليوي</t>
  </si>
  <si>
    <t>مرشد</t>
  </si>
  <si>
    <t>رنيم قره طحان</t>
  </si>
  <si>
    <t>ضياء الدين</t>
  </si>
  <si>
    <t>رولا الصباغ</t>
  </si>
  <si>
    <t>ريم الحمود</t>
  </si>
  <si>
    <t>ريم القيسي</t>
  </si>
  <si>
    <t>احمد ربيع</t>
  </si>
  <si>
    <t>ريم بللوق</t>
  </si>
  <si>
    <t>ريما غزال</t>
  </si>
  <si>
    <t>خوله عبد الهادي</t>
  </si>
  <si>
    <t>زيد الهلال</t>
  </si>
  <si>
    <t>ام ولد</t>
  </si>
  <si>
    <t>ساوغل غايرلي</t>
  </si>
  <si>
    <t>سعاد حجيج</t>
  </si>
  <si>
    <t>أميمه</t>
  </si>
  <si>
    <t>سليمان محاميد</t>
  </si>
  <si>
    <t>سماهر محمد</t>
  </si>
  <si>
    <t>سوزان العجمي</t>
  </si>
  <si>
    <t>سوزان سليمان</t>
  </si>
  <si>
    <t>يعقوب</t>
  </si>
  <si>
    <t>الخميله</t>
  </si>
  <si>
    <t>عفرين</t>
  </si>
  <si>
    <t>صفا عطايا</t>
  </si>
  <si>
    <t>طارق خضرو</t>
  </si>
  <si>
    <t>مها حروب</t>
  </si>
  <si>
    <t>طلال النجاد</t>
  </si>
  <si>
    <t>عبير علي</t>
  </si>
  <si>
    <t>عدنان قباني</t>
  </si>
  <si>
    <t>عبدالعزيز</t>
  </si>
  <si>
    <t>عز الدين المعاني</t>
  </si>
  <si>
    <t>علا المش</t>
  </si>
  <si>
    <t>ميساء شكر</t>
  </si>
  <si>
    <t>علا شرف</t>
  </si>
  <si>
    <t>علي حسيان</t>
  </si>
  <si>
    <t>علي رحمه</t>
  </si>
  <si>
    <t>حمزة</t>
  </si>
  <si>
    <t>ميساء جوخدار</t>
  </si>
  <si>
    <t>علي شقيره</t>
  </si>
  <si>
    <t>غنوه</t>
  </si>
  <si>
    <t>عماد الشلبي</t>
  </si>
  <si>
    <t>هاجر</t>
  </si>
  <si>
    <t>عمر عبد العال</t>
  </si>
  <si>
    <t>غيث العسلي</t>
  </si>
  <si>
    <t>فاتن حمصي</t>
  </si>
  <si>
    <t>فاطمه الطحان</t>
  </si>
  <si>
    <t>صباح حموده</t>
  </si>
  <si>
    <t>فراس درويش</t>
  </si>
  <si>
    <t>قصي رسلان</t>
  </si>
  <si>
    <t>ساره عرابي</t>
  </si>
  <si>
    <t>لافا قاسم</t>
  </si>
  <si>
    <t>دعد</t>
  </si>
  <si>
    <t>أشرفية صحنايا</t>
  </si>
  <si>
    <t>لبانه سعد</t>
  </si>
  <si>
    <t>ديانا</t>
  </si>
  <si>
    <t>لجين النشواتي</t>
  </si>
  <si>
    <t>لمى جزائرلي</t>
  </si>
  <si>
    <t>ربيعه</t>
  </si>
  <si>
    <t>ليث علي</t>
  </si>
  <si>
    <t>آسيا عبد الرحيم</t>
  </si>
  <si>
    <t>لينا اللبني</t>
  </si>
  <si>
    <t>ماهر الهندي</t>
  </si>
  <si>
    <t>ماهر عبد الملك</t>
  </si>
  <si>
    <t>كهيلا</t>
  </si>
  <si>
    <t>مجد عبد العزيز</t>
  </si>
  <si>
    <t>مجد عرعوري</t>
  </si>
  <si>
    <t>محمد اديب</t>
  </si>
  <si>
    <t>محمد ابراهيم عماش</t>
  </si>
  <si>
    <t>محمدخالد</t>
  </si>
  <si>
    <t>لجينه</t>
  </si>
  <si>
    <t>محمد ابو شنب</t>
  </si>
  <si>
    <t>محمد حسن</t>
  </si>
  <si>
    <t>محمد الحمزه</t>
  </si>
  <si>
    <t>محمد الشاعر</t>
  </si>
  <si>
    <t>محمد الفضلي</t>
  </si>
  <si>
    <t>حمدو</t>
  </si>
  <si>
    <t>محمد بسام المعاني</t>
  </si>
  <si>
    <t>محمدياسر</t>
  </si>
  <si>
    <t>محمد بهزات شلهوب</t>
  </si>
  <si>
    <t>محمد اسامه</t>
  </si>
  <si>
    <t>محمد زين زيدان</t>
  </si>
  <si>
    <t>محمد صبحي زيدان</t>
  </si>
  <si>
    <t>محمد ضياء حروب</t>
  </si>
  <si>
    <t>بهاء الدين</t>
  </si>
  <si>
    <t>محمد عاجي</t>
  </si>
  <si>
    <t>رهف</t>
  </si>
  <si>
    <t>محمد عادل البطيخي</t>
  </si>
  <si>
    <t>نجود</t>
  </si>
  <si>
    <t>محمد عمر السمان الصباغ</t>
  </si>
  <si>
    <t>محمد غالب</t>
  </si>
  <si>
    <t>محمد قشوع</t>
  </si>
  <si>
    <t>منى سليك</t>
  </si>
  <si>
    <t>محمد قصي المعلم</t>
  </si>
  <si>
    <t>نرمان</t>
  </si>
  <si>
    <t>محمد ماهر دلال</t>
  </si>
  <si>
    <t>محمد مروان ناعسه</t>
  </si>
  <si>
    <t>محمد معتوق</t>
  </si>
  <si>
    <t>محمد نور الزعبي</t>
  </si>
  <si>
    <t>منصوره</t>
  </si>
  <si>
    <t>طفس</t>
  </si>
  <si>
    <t>محمود عبار</t>
  </si>
  <si>
    <t>محمدعزت</t>
  </si>
  <si>
    <t>محي الدين البعلي</t>
  </si>
  <si>
    <t>مهند</t>
  </si>
  <si>
    <t>مرام الونوس</t>
  </si>
  <si>
    <t>الجافعة</t>
  </si>
  <si>
    <t>مروه يحيى</t>
  </si>
  <si>
    <t>منصف</t>
  </si>
  <si>
    <t>مريم حمزه الامام</t>
  </si>
  <si>
    <t>ساره</t>
  </si>
  <si>
    <t>مفيده الحوري</t>
  </si>
  <si>
    <t>عبد الوهاب</t>
  </si>
  <si>
    <t>مكرم شيخ اكريم</t>
  </si>
  <si>
    <t>محمدنبيل</t>
  </si>
  <si>
    <t>ملاك حمدان</t>
  </si>
  <si>
    <t>منال نقرش</t>
  </si>
  <si>
    <t>ضمير</t>
  </si>
  <si>
    <t>منتجب سلوم</t>
  </si>
  <si>
    <t>الزينة</t>
  </si>
  <si>
    <t>مهند الحلاق</t>
  </si>
  <si>
    <t>مي قيس</t>
  </si>
  <si>
    <t>فائده حسين</t>
  </si>
  <si>
    <t>ميرفت وهبه</t>
  </si>
  <si>
    <t>نايف الجرمقاني</t>
  </si>
  <si>
    <t>محمودي الصالح</t>
  </si>
  <si>
    <t xml:space="preserve">عرمان </t>
  </si>
  <si>
    <t>نسرين السروجي</t>
  </si>
  <si>
    <t>عبد الهادي</t>
  </si>
  <si>
    <t>هاني حماد</t>
  </si>
  <si>
    <t>بلسم</t>
  </si>
  <si>
    <t>سيغاتا</t>
  </si>
  <si>
    <t>هبه الحلبي</t>
  </si>
  <si>
    <t>سوسن الحلبي</t>
  </si>
  <si>
    <t>هلا حليمه</t>
  </si>
  <si>
    <t>هويدا الاغواني</t>
  </si>
  <si>
    <t>هيف ايوبي</t>
  </si>
  <si>
    <t>ولاء فلاح</t>
  </si>
  <si>
    <t>أكرم</t>
  </si>
  <si>
    <t>السعودية</t>
  </si>
  <si>
    <t>يوسف الحاج سعيد</t>
  </si>
  <si>
    <t>يوسف كنعوص</t>
  </si>
  <si>
    <t>فاطمه مطر</t>
  </si>
  <si>
    <t>مرفت</t>
  </si>
  <si>
    <t>احمد ابو رميح</t>
  </si>
  <si>
    <t>احمد ادريس</t>
  </si>
  <si>
    <t>احمد السلامه</t>
  </si>
  <si>
    <t>احمد الشياح</t>
  </si>
  <si>
    <t>احمد الصياد</t>
  </si>
  <si>
    <t>عبد المالك</t>
  </si>
  <si>
    <t>احمد الياسين</t>
  </si>
  <si>
    <t>صوران</t>
  </si>
  <si>
    <t>احمد كواره</t>
  </si>
  <si>
    <t>احمد مغربيه</t>
  </si>
  <si>
    <t>اسامه زيدان</t>
  </si>
  <si>
    <t>اسامه شمس الدين</t>
  </si>
  <si>
    <t>اسراء الاغواني</t>
  </si>
  <si>
    <t>عبد الرؤوف</t>
  </si>
  <si>
    <t>اسماء ابراهيم</t>
  </si>
  <si>
    <t>اسماعيل جعرش</t>
  </si>
  <si>
    <t>اصاله عريج</t>
  </si>
  <si>
    <t>نهال المغربي</t>
  </si>
  <si>
    <t>مصاد</t>
  </si>
  <si>
    <t>المزة</t>
  </si>
  <si>
    <t>الاء سلوم</t>
  </si>
  <si>
    <t>الاء محمد</t>
  </si>
  <si>
    <t>الاء ناصر الدين</t>
  </si>
  <si>
    <t>امين اليمني</t>
  </si>
  <si>
    <t>سعادت</t>
  </si>
  <si>
    <t>انس طراف</t>
  </si>
  <si>
    <t>انطون طنوس</t>
  </si>
  <si>
    <t>روز</t>
  </si>
  <si>
    <t>اياد الشيخ فضلي</t>
  </si>
  <si>
    <t>ايلين قماش</t>
  </si>
  <si>
    <t>ايمان السيد عبيد</t>
  </si>
  <si>
    <t>ايمان القيدى</t>
  </si>
  <si>
    <t>ايمان المبارك</t>
  </si>
  <si>
    <t>ايمان نعمه</t>
  </si>
  <si>
    <t>ايه قصيباتي</t>
  </si>
  <si>
    <t>ايه مخزوم</t>
  </si>
  <si>
    <t>روله</t>
  </si>
  <si>
    <t>ايه مراد</t>
  </si>
  <si>
    <t>ايهاب ابو حسن</t>
  </si>
  <si>
    <t>باسل سوار</t>
  </si>
  <si>
    <t>لبنى</t>
  </si>
  <si>
    <t>بتول خانكان</t>
  </si>
  <si>
    <t>بثينه الحسين</t>
  </si>
  <si>
    <t>بشرى الملك</t>
  </si>
  <si>
    <t>بنان محفوض</t>
  </si>
  <si>
    <t>بيان الحمصي</t>
  </si>
  <si>
    <t>هدى تركماني</t>
  </si>
  <si>
    <t>جلال العامر</t>
  </si>
  <si>
    <t>جمال العقرب</t>
  </si>
  <si>
    <t>جنان العبد الله</t>
  </si>
  <si>
    <t>نوفل</t>
  </si>
  <si>
    <t>المشرف</t>
  </si>
  <si>
    <t>جويل سلوم</t>
  </si>
  <si>
    <t>سحر الجابر</t>
  </si>
  <si>
    <t>ريمان</t>
  </si>
  <si>
    <t>حمزه طحان</t>
  </si>
  <si>
    <t>حنان المصري</t>
  </si>
  <si>
    <t>حنان عمار</t>
  </si>
  <si>
    <t>نجيب</t>
  </si>
  <si>
    <t>حيدر الحسين</t>
  </si>
  <si>
    <t>خالد عنتر</t>
  </si>
  <si>
    <t>فاطمه شاكر</t>
  </si>
  <si>
    <t>حرستا البصل</t>
  </si>
  <si>
    <t>دعاء عثمان</t>
  </si>
  <si>
    <t>مريم عثمان</t>
  </si>
  <si>
    <t>دعاء عمر</t>
  </si>
  <si>
    <t>دعاء قاسم</t>
  </si>
  <si>
    <t>ذو الفقار الرستم</t>
  </si>
  <si>
    <t>اللقبة</t>
  </si>
  <si>
    <t>ذو الفقار سليمان</t>
  </si>
  <si>
    <t>نهاد شبلي كرمنشاهي</t>
  </si>
  <si>
    <t>راما الخليل</t>
  </si>
  <si>
    <t>رانيا العقاد</t>
  </si>
  <si>
    <t>رباح عماره</t>
  </si>
  <si>
    <t>بشرا</t>
  </si>
  <si>
    <t>رزان كسيبه</t>
  </si>
  <si>
    <t>رغدى البقاعي</t>
  </si>
  <si>
    <t>رغد سرور</t>
  </si>
  <si>
    <t>محمد تاج الدين</t>
  </si>
  <si>
    <t>رغيد اللوجي</t>
  </si>
  <si>
    <t>رلى ريدان زين الدين</t>
  </si>
  <si>
    <t>رهف الدايه</t>
  </si>
  <si>
    <t>روان عزام</t>
  </si>
  <si>
    <t>كرم</t>
  </si>
  <si>
    <t>الهويا</t>
  </si>
  <si>
    <t>روان غنطوس</t>
  </si>
  <si>
    <t>روعه عرابي</t>
  </si>
  <si>
    <t>رولا عكام</t>
  </si>
  <si>
    <t>رؤى الخطيب البعيني</t>
  </si>
  <si>
    <t>ريم العلبي</t>
  </si>
  <si>
    <t>ريهام العلاوي</t>
  </si>
  <si>
    <t>زبيده بدوي</t>
  </si>
  <si>
    <t>ساره صافي العسلي</t>
  </si>
  <si>
    <t>محمد فريز</t>
  </si>
  <si>
    <t>سالي الصعيدي</t>
  </si>
  <si>
    <t>ساندي داود</t>
  </si>
  <si>
    <t>كراسيا</t>
  </si>
  <si>
    <t>سلام الرهونجي</t>
  </si>
  <si>
    <t>ناديه الحناوي</t>
  </si>
  <si>
    <t>سلام عليوي</t>
  </si>
  <si>
    <t>سليمان ابو الهوى</t>
  </si>
  <si>
    <t>رغداء جاويش</t>
  </si>
  <si>
    <t>سميره حيبا</t>
  </si>
  <si>
    <t>ميسون طه</t>
  </si>
  <si>
    <t>سنا طربين</t>
  </si>
  <si>
    <t>سوزان سعيد</t>
  </si>
  <si>
    <t>سومر الحداد</t>
  </si>
  <si>
    <t>سليمه</t>
  </si>
  <si>
    <t>دمشق الدحاديل</t>
  </si>
  <si>
    <t>شذا شمس الدين</t>
  </si>
  <si>
    <t>صفا ملص</t>
  </si>
  <si>
    <t>ضحى عامر</t>
  </si>
  <si>
    <t>الهيت</t>
  </si>
  <si>
    <t>ضياء الدين عبد الهادي</t>
  </si>
  <si>
    <t>طارق حجار</t>
  </si>
  <si>
    <t>عين منين</t>
  </si>
  <si>
    <t>عباده برمو</t>
  </si>
  <si>
    <t>عبد الرحمن الدقر</t>
  </si>
  <si>
    <t>محمد ابو الخير</t>
  </si>
  <si>
    <t>عبد الله الابراهيم</t>
  </si>
  <si>
    <t>عبد الماجود</t>
  </si>
  <si>
    <t>عبير الشيخ</t>
  </si>
  <si>
    <t>تمره</t>
  </si>
  <si>
    <t>علا مراو</t>
  </si>
  <si>
    <t>علاء الدين ارضروملي</t>
  </si>
  <si>
    <t>هافال</t>
  </si>
  <si>
    <t>علاء بلدي</t>
  </si>
  <si>
    <t>رين</t>
  </si>
  <si>
    <t>علاء هواري</t>
  </si>
  <si>
    <t>محمد شاكر</t>
  </si>
  <si>
    <t>علي السيداه</t>
  </si>
  <si>
    <t>علي القصير</t>
  </si>
  <si>
    <t>علياء الخوص</t>
  </si>
  <si>
    <t>عين ترما</t>
  </si>
  <si>
    <t>عمار النرش</t>
  </si>
  <si>
    <t>درويش</t>
  </si>
  <si>
    <t>عمار بربور</t>
  </si>
  <si>
    <t>فاطمه عرنوس</t>
  </si>
  <si>
    <t>غاليه العمري</t>
  </si>
  <si>
    <t>غقران</t>
  </si>
  <si>
    <t>غدير خالد</t>
  </si>
  <si>
    <t>غزل صبان</t>
  </si>
  <si>
    <t>محمد خير الدين</t>
  </si>
  <si>
    <t>غزل فراوي</t>
  </si>
  <si>
    <t>فاتن رمضان</t>
  </si>
  <si>
    <t>غصون عبد الحليم</t>
  </si>
  <si>
    <t>بطيحه نازحين</t>
  </si>
  <si>
    <t>غنوه العرايشي</t>
  </si>
  <si>
    <t>غنوه نكد</t>
  </si>
  <si>
    <t>غيث حيدور</t>
  </si>
  <si>
    <t>غيد السيد طليبه</t>
  </si>
  <si>
    <t>فاتنه عجاج</t>
  </si>
  <si>
    <t>فاطمه الشيخه</t>
  </si>
  <si>
    <t>فاطمه المدني</t>
  </si>
  <si>
    <t>حسناء</t>
  </si>
  <si>
    <t>فرح طعمه</t>
  </si>
  <si>
    <t>لميس عبد الواحد</t>
  </si>
  <si>
    <t>فرح كواره</t>
  </si>
  <si>
    <t>فؤاد غريبه</t>
  </si>
  <si>
    <t>كمال فتال</t>
  </si>
  <si>
    <t>كنده محمد</t>
  </si>
  <si>
    <t>الدريكيش</t>
  </si>
  <si>
    <t>كوثر العلاوي</t>
  </si>
  <si>
    <t>محمد عمار</t>
  </si>
  <si>
    <t>لبنى فرح</t>
  </si>
  <si>
    <t>لمى محمود</t>
  </si>
  <si>
    <t>ليلى عياش</t>
  </si>
  <si>
    <t>ليليان يوسف</t>
  </si>
  <si>
    <t>لين كامل</t>
  </si>
  <si>
    <t>حنان القوصي</t>
  </si>
  <si>
    <t>ماجده طيبه</t>
  </si>
  <si>
    <t>خضير</t>
  </si>
  <si>
    <t>مارلين اسعد</t>
  </si>
  <si>
    <t>ماسه عز الدين</t>
  </si>
  <si>
    <t>مثنى باسط</t>
  </si>
  <si>
    <t>ليندا</t>
  </si>
  <si>
    <t>مجد الدين سمكري</t>
  </si>
  <si>
    <t>محمد احسان</t>
  </si>
  <si>
    <t>محمد احمد</t>
  </si>
  <si>
    <t>رئيسه</t>
  </si>
  <si>
    <t>محمد اديب السيد احمد</t>
  </si>
  <si>
    <t>محمد الحلبي</t>
  </si>
  <si>
    <t>محمد الساعور</t>
  </si>
  <si>
    <t>خوله</t>
  </si>
  <si>
    <t>محمد العزاوي</t>
  </si>
  <si>
    <t>غاده أشقر</t>
  </si>
  <si>
    <t>محمد المسلماني</t>
  </si>
  <si>
    <t>محمد امجد حميده</t>
  </si>
  <si>
    <t>مخيم فلسطين</t>
  </si>
  <si>
    <t>محمد اياد قره واعظ</t>
  </si>
  <si>
    <t>محمد برغود</t>
  </si>
  <si>
    <t>محمد بكور الفحل</t>
  </si>
  <si>
    <t>محمد حسان مظفر</t>
  </si>
  <si>
    <t>محمد خير الريس</t>
  </si>
  <si>
    <t>برزة</t>
  </si>
  <si>
    <t>محمد رامي الحلاب</t>
  </si>
  <si>
    <t>وفاء الجاويش</t>
  </si>
  <si>
    <t>محمد شادي شيخ رجب</t>
  </si>
  <si>
    <t>فاتن مراد</t>
  </si>
  <si>
    <t>محمد علي دربل</t>
  </si>
  <si>
    <t>محمد عمرو الكوسى</t>
  </si>
  <si>
    <t>محمد قصي مشمش</t>
  </si>
  <si>
    <t>محمد هاشم بلان</t>
  </si>
  <si>
    <t>الصبوره</t>
  </si>
  <si>
    <t>محمد وائل الزيات</t>
  </si>
  <si>
    <t>محمد وهبه</t>
  </si>
  <si>
    <t>حران العواميد</t>
  </si>
  <si>
    <t>محمود ابو سمره</t>
  </si>
  <si>
    <t>بشارمحمد امين</t>
  </si>
  <si>
    <t>محمود تبيان</t>
  </si>
  <si>
    <t>كامله</t>
  </si>
  <si>
    <t>محمود عباس</t>
  </si>
  <si>
    <t>مروه مشمش</t>
  </si>
  <si>
    <t>لمياء شيخ البلد</t>
  </si>
  <si>
    <t>مريم شعبان</t>
  </si>
  <si>
    <t>مضر كريزان</t>
  </si>
  <si>
    <t>معاذ هنديه</t>
  </si>
  <si>
    <t>منذر البري</t>
  </si>
  <si>
    <t>فاطمه سلام</t>
  </si>
  <si>
    <t>مهند احمد</t>
  </si>
  <si>
    <t>ندوه</t>
  </si>
  <si>
    <t>ميساء سته</t>
  </si>
  <si>
    <t>مريم سته</t>
  </si>
  <si>
    <t>ميسر سرغايه</t>
  </si>
  <si>
    <t>ندى البابا</t>
  </si>
  <si>
    <t>ميناء ابراهيم</t>
  </si>
  <si>
    <t>عمران</t>
  </si>
  <si>
    <t>ناديا الشاغوري</t>
  </si>
  <si>
    <t>مارلين</t>
  </si>
  <si>
    <t>نادين سكاف</t>
  </si>
  <si>
    <t>محمد سميح</t>
  </si>
  <si>
    <t>نرجس هنا</t>
  </si>
  <si>
    <t>نسرين الترك</t>
  </si>
  <si>
    <t>عثمان</t>
  </si>
  <si>
    <t>نعمه عوده</t>
  </si>
  <si>
    <t>نهاد ارنبه</t>
  </si>
  <si>
    <t>نور خير الانام</t>
  </si>
  <si>
    <t>نور سكر</t>
  </si>
  <si>
    <t>محمد ممدوح</t>
  </si>
  <si>
    <t>نيرمين جمعه</t>
  </si>
  <si>
    <t>هبه الاسد</t>
  </si>
  <si>
    <t>سهام كنعان</t>
  </si>
  <si>
    <t>هبه القصاب</t>
  </si>
  <si>
    <t>هبه برغشه</t>
  </si>
  <si>
    <t>خطار</t>
  </si>
  <si>
    <t>حيات</t>
  </si>
  <si>
    <t>هبه دعيبس</t>
  </si>
  <si>
    <t>هبه زبداني</t>
  </si>
  <si>
    <t>منال يوسف</t>
  </si>
  <si>
    <t>هدى احمد</t>
  </si>
  <si>
    <t>هديل المصري</t>
  </si>
  <si>
    <t>هديل صافي</t>
  </si>
  <si>
    <t>هديل عتمه</t>
  </si>
  <si>
    <t>هنادي الشطه</t>
  </si>
  <si>
    <t>هلا السعدي</t>
  </si>
  <si>
    <t>هنادي قاسم</t>
  </si>
  <si>
    <t>اماني</t>
  </si>
  <si>
    <t>وسام ابو عبد الله</t>
  </si>
  <si>
    <t>مجد</t>
  </si>
  <si>
    <t>وسام العابد</t>
  </si>
  <si>
    <t>وسام قباني</t>
  </si>
  <si>
    <t>وسيم مللي</t>
  </si>
  <si>
    <t>شيرين</t>
  </si>
  <si>
    <t>وعد حمزه</t>
  </si>
  <si>
    <t>وعد فراج</t>
  </si>
  <si>
    <t>سمره حمزه</t>
  </si>
  <si>
    <t>ولاء زبيدي</t>
  </si>
  <si>
    <t>ولاء شحري</t>
  </si>
  <si>
    <t>وئام الحلبي</t>
  </si>
  <si>
    <t>ياسر الشريفي</t>
  </si>
  <si>
    <t>ياسر الطيلوني</t>
  </si>
  <si>
    <t>الشارقه</t>
  </si>
  <si>
    <t>يحيى السيد عبيد</t>
  </si>
  <si>
    <t>يوسف الحمد</t>
  </si>
  <si>
    <t>حنان العيسى</t>
  </si>
  <si>
    <t>عطوه</t>
  </si>
  <si>
    <t>محمود زرافه</t>
  </si>
  <si>
    <t>نعيم</t>
  </si>
  <si>
    <t>محمد ايهم قدسي</t>
  </si>
  <si>
    <t>يسرى حبابه</t>
  </si>
  <si>
    <t>ابراهيم الشعبي</t>
  </si>
  <si>
    <t>احمد الخطيب</t>
  </si>
  <si>
    <t>احمد عيسى</t>
  </si>
  <si>
    <t>بهيج</t>
  </si>
  <si>
    <t>اريج عبد الواحد</t>
  </si>
  <si>
    <t>اريج محمد</t>
  </si>
  <si>
    <t>اسراء الطحان</t>
  </si>
  <si>
    <t>عبدالرزاق</t>
  </si>
  <si>
    <t>اسراء الغريب</t>
  </si>
  <si>
    <t>عدرا</t>
  </si>
  <si>
    <t>اسراء كحلوس</t>
  </si>
  <si>
    <t>عزو</t>
  </si>
  <si>
    <t>اسماء عوده</t>
  </si>
  <si>
    <t>الاء الكردي</t>
  </si>
  <si>
    <t>محمد رسلان</t>
  </si>
  <si>
    <t>الاء قرطومه</t>
  </si>
  <si>
    <t>وفاء ادريس</t>
  </si>
  <si>
    <t>البتول طرابلسي</t>
  </si>
  <si>
    <t>امانه مشيلح</t>
  </si>
  <si>
    <t>ايات ابو راس</t>
  </si>
  <si>
    <t>ايات زهرا</t>
  </si>
  <si>
    <t>ايلين شلهوب</t>
  </si>
  <si>
    <t>ايه الرحمن الصباغ</t>
  </si>
  <si>
    <t>بتول محفوظ</t>
  </si>
  <si>
    <t>بيان الرفاعي</t>
  </si>
  <si>
    <t>بيان الشاقي</t>
  </si>
  <si>
    <t>فائزة</t>
  </si>
  <si>
    <t>بيان داوود</t>
  </si>
  <si>
    <t>حسنيه</t>
  </si>
  <si>
    <t>تغريد العلي</t>
  </si>
  <si>
    <t>لطفيه</t>
  </si>
  <si>
    <t>توفيق شربا</t>
  </si>
  <si>
    <t>تيماء علي الدين</t>
  </si>
  <si>
    <t>كميليا</t>
  </si>
  <si>
    <t>جابر الاحمد</t>
  </si>
  <si>
    <t>جعفر عاصي</t>
  </si>
  <si>
    <t>ديماس</t>
  </si>
  <si>
    <t>جلال سعد الدين</t>
  </si>
  <si>
    <t>عبدالمجيد</t>
  </si>
  <si>
    <t>فدوه</t>
  </si>
  <si>
    <t>جورين</t>
  </si>
  <si>
    <t>حسان الطحاوي</t>
  </si>
  <si>
    <t>حسان مخلوف</t>
  </si>
  <si>
    <t>أميرة</t>
  </si>
  <si>
    <t>حمزه الوني</t>
  </si>
  <si>
    <t>حنان حمدان</t>
  </si>
  <si>
    <t>حنان شهاب</t>
  </si>
  <si>
    <t>حياه الحاج</t>
  </si>
  <si>
    <t>السلمية</t>
  </si>
  <si>
    <t>خالد اسعد</t>
  </si>
  <si>
    <t>هيلا الخضر</t>
  </si>
  <si>
    <t>خالد العلي</t>
  </si>
  <si>
    <t>عناد</t>
  </si>
  <si>
    <t>خلفه</t>
  </si>
  <si>
    <t>خلود احمد</t>
  </si>
  <si>
    <t>خليل حجازي</t>
  </si>
  <si>
    <t>دانيه حجازي كيلاني</t>
  </si>
  <si>
    <t>دعاء طحيشان</t>
  </si>
  <si>
    <t>دعاء عقل</t>
  </si>
  <si>
    <t>راما حسون</t>
  </si>
  <si>
    <t>راميا سليمان</t>
  </si>
  <si>
    <t>راويه العاجي</t>
  </si>
  <si>
    <t>كفاء</t>
  </si>
  <si>
    <t>ردينه السماك</t>
  </si>
  <si>
    <t>رغد الاحمد</t>
  </si>
  <si>
    <t>السيد</t>
  </si>
  <si>
    <t>رفاه الخطيب</t>
  </si>
  <si>
    <t>رقيه التكروري</t>
  </si>
  <si>
    <t xml:space="preserve">قطنا </t>
  </si>
  <si>
    <t>رنده العودات</t>
  </si>
  <si>
    <t>رنيم فلاحه</t>
  </si>
  <si>
    <t>رهف شلغين</t>
  </si>
  <si>
    <t>فكتوريا</t>
  </si>
  <si>
    <t>رهف محمد</t>
  </si>
  <si>
    <t>نعيمة</t>
  </si>
  <si>
    <t>رهف مريش</t>
  </si>
  <si>
    <t>فاروق</t>
  </si>
  <si>
    <t>فائده</t>
  </si>
  <si>
    <t>روان العلاف</t>
  </si>
  <si>
    <t>روان مارديني</t>
  </si>
  <si>
    <t>رولا محفوظ</t>
  </si>
  <si>
    <t>رولى رمضان</t>
  </si>
  <si>
    <t>ريم الخضر</t>
  </si>
  <si>
    <t>محمدرامز</t>
  </si>
  <si>
    <t>ريم الشوفي</t>
  </si>
  <si>
    <t>زهور العلي</t>
  </si>
  <si>
    <t>زين العابدين ابو الخير</t>
  </si>
  <si>
    <t>محمداحسان</t>
  </si>
  <si>
    <t>زينب المصري</t>
  </si>
  <si>
    <t>زينب زيتي</t>
  </si>
  <si>
    <t>ساره المغربي</t>
  </si>
  <si>
    <t>ساره الياس</t>
  </si>
  <si>
    <t>اكتمال</t>
  </si>
  <si>
    <t>سامر تتان</t>
  </si>
  <si>
    <t>سامر عيون</t>
  </si>
  <si>
    <t>سعد حبيب</t>
  </si>
  <si>
    <t>سرور</t>
  </si>
  <si>
    <t>سومر قره باش</t>
  </si>
  <si>
    <t>شادي محمد</t>
  </si>
  <si>
    <t>شام العبد الله</t>
  </si>
  <si>
    <t>صفيه ياسين</t>
  </si>
  <si>
    <t>ليليان</t>
  </si>
  <si>
    <t>كفر شاغر</t>
  </si>
  <si>
    <t>طارق الاوس</t>
  </si>
  <si>
    <t>طارق القيسي</t>
  </si>
  <si>
    <t>عبد الله البارودي</t>
  </si>
  <si>
    <t>عبد الله قريش</t>
  </si>
  <si>
    <t>عدي البدين</t>
  </si>
  <si>
    <t>علا الاغبر</t>
  </si>
  <si>
    <t>علا الضعضي</t>
  </si>
  <si>
    <t>علا مغربي</t>
  </si>
  <si>
    <t>علي دبور</t>
  </si>
  <si>
    <t>ابوظبي</t>
  </si>
  <si>
    <t>غنوه الجردي</t>
  </si>
  <si>
    <t>غيناء زين الدين</t>
  </si>
  <si>
    <t>فرح عبيد</t>
  </si>
  <si>
    <t>هتاف</t>
  </si>
  <si>
    <t>فيان محمد</t>
  </si>
  <si>
    <t>ليليان الخوري</t>
  </si>
  <si>
    <t>طنوس</t>
  </si>
  <si>
    <t>كلوديا</t>
  </si>
  <si>
    <t>مازن غضبان</t>
  </si>
  <si>
    <t>ماويه حسن</t>
  </si>
  <si>
    <t>طرنجه</t>
  </si>
  <si>
    <t>محمد ابو حامد</t>
  </si>
  <si>
    <t>محمد الاشكي</t>
  </si>
  <si>
    <t>حسيبة</t>
  </si>
  <si>
    <t>محمد العبد الكريم</t>
  </si>
  <si>
    <t>فخري</t>
  </si>
  <si>
    <t>محمد امين علي</t>
  </si>
  <si>
    <t>محمد خليفه</t>
  </si>
  <si>
    <t>رشيدة</t>
  </si>
  <si>
    <t>صعيبيه</t>
  </si>
  <si>
    <t>محمد زياد عرنوس</t>
  </si>
  <si>
    <t>محمد عاشور مصريه</t>
  </si>
  <si>
    <t>مرعي</t>
  </si>
  <si>
    <t>شفيعه</t>
  </si>
  <si>
    <t>محمد عثمان</t>
  </si>
  <si>
    <t>محمد قابل</t>
  </si>
  <si>
    <t>محمد كيوان</t>
  </si>
  <si>
    <t>نورهان</t>
  </si>
  <si>
    <t>محمد نور شبقجي</t>
  </si>
  <si>
    <t>محمد وسام الخطيب</t>
  </si>
  <si>
    <t>حفيرفوقا</t>
  </si>
  <si>
    <t>محمد يمان الخطيب</t>
  </si>
  <si>
    <t>مرح الخطيب</t>
  </si>
  <si>
    <t>مرح المصري</t>
  </si>
  <si>
    <t>مرح بخش</t>
  </si>
  <si>
    <t>معاذ اجليقين</t>
  </si>
  <si>
    <t>محمد رشدي</t>
  </si>
  <si>
    <t>منار كرباج</t>
  </si>
  <si>
    <t>مهند عيسى</t>
  </si>
  <si>
    <t>مؤمنه اندوره</t>
  </si>
  <si>
    <t>مياده كيالي</t>
  </si>
  <si>
    <t>محمدوجيه</t>
  </si>
  <si>
    <t>ميس حاج ابراهيم</t>
  </si>
  <si>
    <t>نغم</t>
  </si>
  <si>
    <t>ميساء ذياب</t>
  </si>
  <si>
    <t>ميمونه الشعبي</t>
  </si>
  <si>
    <t>نادين سلامه</t>
  </si>
  <si>
    <t>دلول</t>
  </si>
  <si>
    <t>نبيل الحلبوني</t>
  </si>
  <si>
    <t>نوح الاحمر</t>
  </si>
  <si>
    <t>نور الزلق</t>
  </si>
  <si>
    <t>نور الشوا</t>
  </si>
  <si>
    <t>نور الهدى عمير</t>
  </si>
  <si>
    <t>نور بكراوي</t>
  </si>
  <si>
    <t>نورشان ايوبي</t>
  </si>
  <si>
    <t>محمدمعتز</t>
  </si>
  <si>
    <t>هوازن اسماعيل</t>
  </si>
  <si>
    <t>تماثيل</t>
  </si>
  <si>
    <t>غيداء</t>
  </si>
  <si>
    <t>وسام السمان</t>
  </si>
  <si>
    <t>ولاء الجباعي</t>
  </si>
  <si>
    <t>شريفه</t>
  </si>
  <si>
    <t>وئام الجباعي</t>
  </si>
  <si>
    <t>اسمى</t>
  </si>
  <si>
    <t>يارا احمد</t>
  </si>
  <si>
    <t>يارا تاج الدين</t>
  </si>
  <si>
    <t>قنوات</t>
  </si>
  <si>
    <t>يزن ملص</t>
  </si>
  <si>
    <t>محمد عامر</t>
  </si>
  <si>
    <t>هناء الشعار</t>
  </si>
  <si>
    <t>يمان الخطيب</t>
  </si>
  <si>
    <t>مؤمنات بوبس</t>
  </si>
  <si>
    <t>صفية</t>
  </si>
  <si>
    <t>احمد القاضي</t>
  </si>
  <si>
    <t>دنيا</t>
  </si>
  <si>
    <t>احمد شوقي</t>
  </si>
  <si>
    <t xml:space="preserve">المقيلبية </t>
  </si>
  <si>
    <t>الحجر الأسود</t>
  </si>
  <si>
    <t>احمد نمر</t>
  </si>
  <si>
    <t>اريج كريم</t>
  </si>
  <si>
    <t>لمعات</t>
  </si>
  <si>
    <t>اسامه مامو</t>
  </si>
  <si>
    <t>اسامه منصور الجزايرلي</t>
  </si>
  <si>
    <t>محمد سليم</t>
  </si>
  <si>
    <t>اسما صادق</t>
  </si>
  <si>
    <t>الاء دسوقي</t>
  </si>
  <si>
    <t>منار</t>
  </si>
  <si>
    <t>نسيبة</t>
  </si>
  <si>
    <t>الاء محمود</t>
  </si>
  <si>
    <t>هنايه شبلخ</t>
  </si>
  <si>
    <t>الحسينية</t>
  </si>
  <si>
    <t>اليان عجور</t>
  </si>
  <si>
    <t>منولي</t>
  </si>
  <si>
    <t>اليسا اللبابيدي</t>
  </si>
  <si>
    <t>اماني جيرون</t>
  </si>
  <si>
    <t>امجد الحلبي</t>
  </si>
  <si>
    <t>مجيد</t>
  </si>
  <si>
    <t>اناث غزاوي</t>
  </si>
  <si>
    <t>تركية</t>
  </si>
  <si>
    <t>ايمان جمران</t>
  </si>
  <si>
    <t>ايهم جمول</t>
  </si>
  <si>
    <t>لينا المحيثاوي</t>
  </si>
  <si>
    <t>ريمة حازم</t>
  </si>
  <si>
    <t>أحلام معتوق</t>
  </si>
  <si>
    <t>عنود</t>
  </si>
  <si>
    <t>مقيلبية</t>
  </si>
  <si>
    <t>أسامه عبد الهادي</t>
  </si>
  <si>
    <t xml:space="preserve">ميساء </t>
  </si>
  <si>
    <t>أميمه اسماعيل</t>
  </si>
  <si>
    <t>أنس اعكاشه</t>
  </si>
  <si>
    <t xml:space="preserve">معروف </t>
  </si>
  <si>
    <t>أمينه</t>
  </si>
  <si>
    <t>أنس العماطوري</t>
  </si>
  <si>
    <t>لوريس العماطوري</t>
  </si>
  <si>
    <t>أنس الكسيح</t>
  </si>
  <si>
    <t>ميساء درويش</t>
  </si>
  <si>
    <t>آماني دلال</t>
  </si>
  <si>
    <t xml:space="preserve">نذير </t>
  </si>
  <si>
    <t>آية سعود</t>
  </si>
  <si>
    <t>باسل القراط</t>
  </si>
  <si>
    <t>باولا السحوم</t>
  </si>
  <si>
    <t>منتهى حوشان</t>
  </si>
  <si>
    <t>عربي_سوري</t>
  </si>
  <si>
    <t>بتول خضور</t>
  </si>
  <si>
    <t>بتول نصر</t>
  </si>
  <si>
    <t>بدور البحري</t>
  </si>
  <si>
    <t>بسام الحموية</t>
  </si>
  <si>
    <t>منى خاسكية</t>
  </si>
  <si>
    <t>بشار الحريري</t>
  </si>
  <si>
    <t>بشرى الأعور</t>
  </si>
  <si>
    <t>رسمية</t>
  </si>
  <si>
    <t>عرى</t>
  </si>
  <si>
    <t>بلال زيتوني</t>
  </si>
  <si>
    <t>بوران سوقيه</t>
  </si>
  <si>
    <t>محمد وسام</t>
  </si>
  <si>
    <t>بيسان</t>
  </si>
  <si>
    <t>بيان القادري</t>
  </si>
  <si>
    <t>جعفر الفروي</t>
  </si>
  <si>
    <t>جمال الواوي</t>
  </si>
  <si>
    <t>جمانة الغضبان</t>
  </si>
  <si>
    <t>حازم عامر</t>
  </si>
  <si>
    <t>حسام الدين الصيرفي</t>
  </si>
  <si>
    <t>حيدر الديب</t>
  </si>
  <si>
    <t xml:space="preserve">ربيعة </t>
  </si>
  <si>
    <t>حيدره عجيب</t>
  </si>
  <si>
    <t>دانة قلاجو</t>
  </si>
  <si>
    <t>دعاء الصيرفي</t>
  </si>
  <si>
    <t>ديمه عباره</t>
  </si>
  <si>
    <t>وعد</t>
  </si>
  <si>
    <t>رائف ابودقه</t>
  </si>
  <si>
    <t>روضة</t>
  </si>
  <si>
    <t>رزان ديب</t>
  </si>
  <si>
    <t>غزوه</t>
  </si>
  <si>
    <t>رشا ابوديوب سعيد</t>
  </si>
  <si>
    <t>رغد الامام</t>
  </si>
  <si>
    <t>طه</t>
  </si>
  <si>
    <t>رغد ناصر</t>
  </si>
  <si>
    <t>رنا عز الدين</t>
  </si>
  <si>
    <t>رنيم سلوم</t>
  </si>
  <si>
    <t>رنين عباس</t>
  </si>
  <si>
    <t>رهام جمول</t>
  </si>
  <si>
    <t>رهف حمود</t>
  </si>
  <si>
    <t>ندا</t>
  </si>
  <si>
    <t>روان حميشه</t>
  </si>
  <si>
    <t>نورة</t>
  </si>
  <si>
    <t>روان محسن</t>
  </si>
  <si>
    <t xml:space="preserve">عقيربة </t>
  </si>
  <si>
    <t>روشان عبيد</t>
  </si>
  <si>
    <t>روعة دكاكني</t>
  </si>
  <si>
    <t>رويدة سالمة</t>
  </si>
  <si>
    <t>ريم جنن</t>
  </si>
  <si>
    <t>ريهام زيتونه</t>
  </si>
  <si>
    <t>الخفجي</t>
  </si>
  <si>
    <t>زينه جولاق</t>
  </si>
  <si>
    <t>إلفت</t>
  </si>
  <si>
    <t>ساره روق</t>
  </si>
  <si>
    <t xml:space="preserve">حران العواميد </t>
  </si>
  <si>
    <t>ساشا خوخر</t>
  </si>
  <si>
    <t>سعيد برجاس</t>
  </si>
  <si>
    <t>سحر مراد</t>
  </si>
  <si>
    <t>سوزان حباب</t>
  </si>
  <si>
    <t>احمد زهير</t>
  </si>
  <si>
    <t>سوسن فواز</t>
  </si>
  <si>
    <t>شروق سراي الدين</t>
  </si>
  <si>
    <t>شمس كنعان</t>
  </si>
  <si>
    <t>صفا الحسين السليمان</t>
  </si>
  <si>
    <t>وضاح</t>
  </si>
  <si>
    <t>مطيعه</t>
  </si>
  <si>
    <t>صفا دبوره</t>
  </si>
  <si>
    <t>صنوة الزهراء شبيب</t>
  </si>
  <si>
    <t>طارق طربوش</t>
  </si>
  <si>
    <t>طارق عمار</t>
  </si>
  <si>
    <t>عبادة صافي العسلي</t>
  </si>
  <si>
    <t>عبد الجبار زرزر</t>
  </si>
  <si>
    <t xml:space="preserve">رفيه </t>
  </si>
  <si>
    <t>عبد الرحمن المؤذن</t>
  </si>
  <si>
    <t>عبد الرحمن خشانه</t>
  </si>
  <si>
    <t>عبد الرحمن عبد الغني</t>
  </si>
  <si>
    <t>عبد الرحمن عزيزيه</t>
  </si>
  <si>
    <t>عبد القادر شربجي</t>
  </si>
  <si>
    <t>عبد الكريم الغزي</t>
  </si>
  <si>
    <t>محمديوسف</t>
  </si>
  <si>
    <t>عدنان الضعضي</t>
  </si>
  <si>
    <t>علا الافغاني</t>
  </si>
  <si>
    <t>علا العبد الله</t>
  </si>
  <si>
    <t>علي ابو دحلوش</t>
  </si>
  <si>
    <t>صيتان</t>
  </si>
  <si>
    <t>علي محرز</t>
  </si>
  <si>
    <t>عماد عويس</t>
  </si>
  <si>
    <t>عمار كريم</t>
  </si>
  <si>
    <t>خير الله</t>
  </si>
  <si>
    <t>سعاد كريم</t>
  </si>
  <si>
    <t>عمرو علوي</t>
  </si>
  <si>
    <t>غدير المحمد</t>
  </si>
  <si>
    <t>علا</t>
  </si>
  <si>
    <t>غسان شيخ احمد</t>
  </si>
  <si>
    <t>غنى قصيص</t>
  </si>
  <si>
    <t>فاطمه الحراكي</t>
  </si>
  <si>
    <t>فاطمه العتيق</t>
  </si>
  <si>
    <t>بويضان 56</t>
  </si>
  <si>
    <t>فاطمه الغالي</t>
  </si>
  <si>
    <t>كرم طه</t>
  </si>
  <si>
    <t>سليمه طه</t>
  </si>
  <si>
    <t>كنان اسماعيل</t>
  </si>
  <si>
    <t>ايليان</t>
  </si>
  <si>
    <t>لانا شجاع</t>
  </si>
  <si>
    <t>شمس</t>
  </si>
  <si>
    <t>لانا طلس</t>
  </si>
  <si>
    <t>احمد ناظم</t>
  </si>
  <si>
    <t>ماريا ابوالنصر</t>
  </si>
  <si>
    <t>حنينة إبراهيم</t>
  </si>
  <si>
    <t>مالك المنعم</t>
  </si>
  <si>
    <t>هبه زرزور</t>
  </si>
  <si>
    <t>مجد ابويحيى</t>
  </si>
  <si>
    <t>سمر ابويحيى</t>
  </si>
  <si>
    <t xml:space="preserve">عربين </t>
  </si>
  <si>
    <t>محمد اسامه دوابي</t>
  </si>
  <si>
    <t>محمد الجاسم</t>
  </si>
  <si>
    <t>آسية المغربي</t>
  </si>
  <si>
    <t>حلب - جنديرس</t>
  </si>
  <si>
    <t>محمد خير بغدادي</t>
  </si>
  <si>
    <t>سمرة</t>
  </si>
  <si>
    <t>محمد طالب</t>
  </si>
  <si>
    <t>مسعود</t>
  </si>
  <si>
    <t>كميله</t>
  </si>
  <si>
    <t>كفريني</t>
  </si>
  <si>
    <t>محمد عاصم الساعور</t>
  </si>
  <si>
    <t>هدى الساعور</t>
  </si>
  <si>
    <t>محمد عثمان جحا</t>
  </si>
  <si>
    <t>محمد عمر القادري</t>
  </si>
  <si>
    <t>محمد منصور</t>
  </si>
  <si>
    <t>سبينة</t>
  </si>
  <si>
    <t>محمد نشواتي</t>
  </si>
  <si>
    <t>محمد نور منصور</t>
  </si>
  <si>
    <t>وسام</t>
  </si>
  <si>
    <t>محمود نور الدين</t>
  </si>
  <si>
    <t>مرام عطايا</t>
  </si>
  <si>
    <t>رفيدة</t>
  </si>
  <si>
    <t>مرح حامد</t>
  </si>
  <si>
    <t>مروان حروق</t>
  </si>
  <si>
    <t>نداء</t>
  </si>
  <si>
    <t>مروه هنا</t>
  </si>
  <si>
    <t>مروى أبو رسلان</t>
  </si>
  <si>
    <t>مريم صفايا</t>
  </si>
  <si>
    <t>منى الحمصي</t>
  </si>
  <si>
    <t>أمين</t>
  </si>
  <si>
    <t>مهند الصالح</t>
  </si>
  <si>
    <t>مؤمنه الشيخ</t>
  </si>
  <si>
    <t>ميادة عدس</t>
  </si>
  <si>
    <t>ميادة نوفلية</t>
  </si>
  <si>
    <t>ميس الفاعوري</t>
  </si>
  <si>
    <t>نارينا اسلام</t>
  </si>
  <si>
    <t>نسيم</t>
  </si>
  <si>
    <t>ناهد عمر</t>
  </si>
  <si>
    <t>نجاة الاحمد</t>
  </si>
  <si>
    <t>ندى السحاب</t>
  </si>
  <si>
    <t>نور الريابي</t>
  </si>
  <si>
    <t>انحل</t>
  </si>
  <si>
    <t>نور محيميد دبيس</t>
  </si>
  <si>
    <t>ضياء الدبيك</t>
  </si>
  <si>
    <t>نور ياسين</t>
  </si>
  <si>
    <t>نيرمين جوهر</t>
  </si>
  <si>
    <t>محمد جهاد</t>
  </si>
  <si>
    <t>هبا جابر</t>
  </si>
  <si>
    <t xml:space="preserve">سهام </t>
  </si>
  <si>
    <t xml:space="preserve">السيدة زينب </t>
  </si>
  <si>
    <t>هبة عباس</t>
  </si>
  <si>
    <t>هديل محمود</t>
  </si>
  <si>
    <t>هناء الأزروني</t>
  </si>
  <si>
    <t>نوف</t>
  </si>
  <si>
    <t>هنادي درويش</t>
  </si>
  <si>
    <t>سمر ريمه</t>
  </si>
  <si>
    <t>هولو حيدر</t>
  </si>
  <si>
    <t xml:space="preserve">يبرود </t>
  </si>
  <si>
    <t>ولاء خيتي</t>
  </si>
  <si>
    <t>ولاء فندي</t>
  </si>
  <si>
    <t>ياسمين الصحناوي</t>
  </si>
  <si>
    <t>يزن الاسدي</t>
  </si>
  <si>
    <t>صلاح  الدين البعلي</t>
  </si>
  <si>
    <t>ملك الأطرش</t>
  </si>
  <si>
    <t>بيان موسى</t>
  </si>
  <si>
    <t>مفيده خربوطلي</t>
  </si>
  <si>
    <t>منى كفا</t>
  </si>
  <si>
    <t>ساره مارديني</t>
  </si>
  <si>
    <t>احمد بحري</t>
  </si>
  <si>
    <t xml:space="preserve">سبينه </t>
  </si>
  <si>
    <t>اسراء حبايب</t>
  </si>
  <si>
    <t>امنه بعق</t>
  </si>
  <si>
    <t>ايات كحل</t>
  </si>
  <si>
    <t>زهيرة</t>
  </si>
  <si>
    <t>اية زيتون</t>
  </si>
  <si>
    <t>ايناس الحاج مصطفى</t>
  </si>
  <si>
    <t>ايه فهد</t>
  </si>
  <si>
    <t>جوليا</t>
  </si>
  <si>
    <t>أحمد الخضر</t>
  </si>
  <si>
    <t>آيات العلوان</t>
  </si>
  <si>
    <t>آيات شطو</t>
  </si>
  <si>
    <t>آيه عجاج الكردي</t>
  </si>
  <si>
    <t>بتول عباس</t>
  </si>
  <si>
    <t>تامر السواح</t>
  </si>
  <si>
    <t>تسنيم شعبان</t>
  </si>
  <si>
    <t>رأس الخيمة</t>
  </si>
  <si>
    <t>ثريا علوش</t>
  </si>
  <si>
    <t>جعفر أحمد</t>
  </si>
  <si>
    <t>نسيبه</t>
  </si>
  <si>
    <t>حسن سلطان</t>
  </si>
  <si>
    <t>عيوش</t>
  </si>
  <si>
    <t>حنين الشمعه</t>
  </si>
  <si>
    <t>رمزي</t>
  </si>
  <si>
    <t>خلدون الكردي</t>
  </si>
  <si>
    <t>كفر العواميد</t>
  </si>
  <si>
    <t>خلود الخوام</t>
  </si>
  <si>
    <t>مزة</t>
  </si>
  <si>
    <t>دعاء سليمان</t>
  </si>
  <si>
    <t>ديما احمد مرشد</t>
  </si>
  <si>
    <t>زياد الدين</t>
  </si>
  <si>
    <t>توجان</t>
  </si>
  <si>
    <t>راما ابو حامد</t>
  </si>
  <si>
    <t>راما التكله</t>
  </si>
  <si>
    <t xml:space="preserve">مسرابا </t>
  </si>
  <si>
    <t>راما الحموي</t>
  </si>
  <si>
    <t>راما العطار</t>
  </si>
  <si>
    <t xml:space="preserve">رامز ابو زبد  </t>
  </si>
  <si>
    <t>رامه قدح</t>
  </si>
  <si>
    <t>رضوان حمزه</t>
  </si>
  <si>
    <t>رغد ابو ركبة</t>
  </si>
  <si>
    <t>رغد دلال</t>
  </si>
  <si>
    <t>رنيم خميس</t>
  </si>
  <si>
    <t>جمال الدين</t>
  </si>
  <si>
    <t>رنين بدر</t>
  </si>
  <si>
    <t>رهف مغربي</t>
  </si>
  <si>
    <t>رولا سودان</t>
  </si>
  <si>
    <t>ريم خنصوره</t>
  </si>
  <si>
    <t>ريناد سلامه</t>
  </si>
  <si>
    <t>سامر شيخ الزور</t>
  </si>
  <si>
    <t>سلام بركات</t>
  </si>
  <si>
    <t>هالا</t>
  </si>
  <si>
    <t>سميحة شمدين</t>
  </si>
  <si>
    <t>هاديه كيلاني</t>
  </si>
  <si>
    <t>سناء عبد الله</t>
  </si>
  <si>
    <t>سوسن اليوسف</t>
  </si>
  <si>
    <t>شلهوم</t>
  </si>
  <si>
    <t>خشوف</t>
  </si>
  <si>
    <t>ام الطيور</t>
  </si>
  <si>
    <t>شادي داغستاني</t>
  </si>
  <si>
    <t>أحمد رضا</t>
  </si>
  <si>
    <t>صفا زيدان</t>
  </si>
  <si>
    <t>عالية القضماني</t>
  </si>
  <si>
    <t>عبد الله الطحان</t>
  </si>
  <si>
    <t>عز الدين</t>
  </si>
  <si>
    <t>علاء الدين قاروط</t>
  </si>
  <si>
    <t>معن</t>
  </si>
  <si>
    <t>عمران دحدل</t>
  </si>
  <si>
    <t>غيث الكريدي</t>
  </si>
  <si>
    <t>عاطف</t>
  </si>
  <si>
    <t>فادي محمود</t>
  </si>
  <si>
    <t>خطيره</t>
  </si>
  <si>
    <t>فاطمة زيدان</t>
  </si>
  <si>
    <t>فدى اللحام</t>
  </si>
  <si>
    <t>قيس علي</t>
  </si>
  <si>
    <t>كارين نصر الدين</t>
  </si>
  <si>
    <t>نصري</t>
  </si>
  <si>
    <t xml:space="preserve">سويداء </t>
  </si>
  <si>
    <t>كرم الصعيدي</t>
  </si>
  <si>
    <t>ليليان حسين</t>
  </si>
  <si>
    <t>روفيده</t>
  </si>
  <si>
    <t>مايا قره حمد</t>
  </si>
  <si>
    <t>محمد أمير</t>
  </si>
  <si>
    <t>محمد انس الغوش</t>
  </si>
  <si>
    <t xml:space="preserve"> قمره</t>
  </si>
  <si>
    <t>محمد عصام قدسي</t>
  </si>
  <si>
    <t>محمد نور الدين</t>
  </si>
  <si>
    <t>مرام الحسين</t>
  </si>
  <si>
    <t>مرام اللحام</t>
  </si>
  <si>
    <t>مرام خلوف</t>
  </si>
  <si>
    <t>مرح ابو حمده</t>
  </si>
  <si>
    <t>مرح الدعبل</t>
  </si>
  <si>
    <t>مروه السروجي</t>
  </si>
  <si>
    <t>مروه عبد الحميد</t>
  </si>
  <si>
    <t>فاطمة الناصر</t>
  </si>
  <si>
    <t>مريم محمود الحسين</t>
  </si>
  <si>
    <t>مصطفى حلبي</t>
  </si>
  <si>
    <t>مصطفى دياب</t>
  </si>
  <si>
    <t>ترفه</t>
  </si>
  <si>
    <t xml:space="preserve">نبع الصخر </t>
  </si>
  <si>
    <t>منار علي</t>
  </si>
  <si>
    <t>طعمه</t>
  </si>
  <si>
    <t>ميار زيدان</t>
  </si>
  <si>
    <t>نجاح الرهونجي</t>
  </si>
  <si>
    <t>منيا</t>
  </si>
  <si>
    <t>نقولا زينية</t>
  </si>
  <si>
    <t>نوران البغدادي</t>
  </si>
  <si>
    <t>هالة قصقص</t>
  </si>
  <si>
    <t>نوري اليسقي</t>
  </si>
  <si>
    <t>وسام محفوض</t>
  </si>
  <si>
    <t>العامود</t>
  </si>
  <si>
    <t>وفى كوكش</t>
  </si>
  <si>
    <t>ولاء الشامي عثمان</t>
  </si>
  <si>
    <t>ياسمين الرشيد</t>
  </si>
  <si>
    <t>يزن مسلماني</t>
  </si>
  <si>
    <t>رغد بكري</t>
  </si>
  <si>
    <t xml:space="preserve">عرى </t>
  </si>
  <si>
    <t>شفيقه</t>
  </si>
  <si>
    <t>انشراح الحلاق</t>
  </si>
  <si>
    <t>إسلام ضميريه</t>
  </si>
  <si>
    <t>أميره يوسف</t>
  </si>
  <si>
    <t>حلا الحلبي</t>
  </si>
  <si>
    <t>مؤنس</t>
  </si>
  <si>
    <t>حلا الطعمه</t>
  </si>
  <si>
    <t>أوس</t>
  </si>
  <si>
    <t>ديما</t>
  </si>
  <si>
    <t>خلود لبابيدى</t>
  </si>
  <si>
    <t>دعاء المقطرن</t>
  </si>
  <si>
    <t>احمدامين</t>
  </si>
  <si>
    <t>ديانا شهيب</t>
  </si>
  <si>
    <t>ديانا غبره</t>
  </si>
  <si>
    <t>ديمة اليوسف</t>
  </si>
  <si>
    <t>وجيهة</t>
  </si>
  <si>
    <t>راما الحداد</t>
  </si>
  <si>
    <t>راما الصيداوي</t>
  </si>
  <si>
    <t>راما العصوره</t>
  </si>
  <si>
    <t>رزان الخياط</t>
  </si>
  <si>
    <t>رنيم الحلبي</t>
  </si>
  <si>
    <t xml:space="preserve">فايز </t>
  </si>
  <si>
    <t>رنين عوده</t>
  </si>
  <si>
    <t>محمدغياث</t>
  </si>
  <si>
    <t>رهف الجهماني</t>
  </si>
  <si>
    <t>شريف</t>
  </si>
  <si>
    <t>رهف سكاف</t>
  </si>
  <si>
    <t>ريم رفاعي</t>
  </si>
  <si>
    <t>زينب يوسف</t>
  </si>
  <si>
    <t>سراج معلا</t>
  </si>
  <si>
    <t>سهيل شرف</t>
  </si>
  <si>
    <t>احمدهيثم</t>
  </si>
  <si>
    <t>سوسن الحميد</t>
  </si>
  <si>
    <t>شذا الجوهرى</t>
  </si>
  <si>
    <t>الكفر</t>
  </si>
  <si>
    <t>شهيره الصالح</t>
  </si>
  <si>
    <t>حجر اسود</t>
  </si>
  <si>
    <t>عبد الكريم التلوج</t>
  </si>
  <si>
    <t>معر تمرمة</t>
  </si>
  <si>
    <t>عبدالله البر</t>
  </si>
  <si>
    <t>علا أبوعلي</t>
  </si>
  <si>
    <t>عماد همشري</t>
  </si>
  <si>
    <t>جوبر</t>
  </si>
  <si>
    <t>عيد القاموع</t>
  </si>
  <si>
    <t>غزل المصري</t>
  </si>
  <si>
    <t>نور ساريج جزائرلي</t>
  </si>
  <si>
    <t>فاديا طالب</t>
  </si>
  <si>
    <t>آمنة الدنف</t>
  </si>
  <si>
    <t>فاطمة غدي</t>
  </si>
  <si>
    <t>فاطمه طعمة</t>
  </si>
  <si>
    <t>حزة</t>
  </si>
  <si>
    <t>فتون الاجرد</t>
  </si>
  <si>
    <t>كوثر القاسم</t>
  </si>
  <si>
    <t>كيان دياب</t>
  </si>
  <si>
    <t>مارسيل فرنسا</t>
  </si>
  <si>
    <t>لبنى ساسه</t>
  </si>
  <si>
    <t>مايا شاهين</t>
  </si>
  <si>
    <t>مجد فواز</t>
  </si>
  <si>
    <t>محار معلم</t>
  </si>
  <si>
    <t>محمد فوزي</t>
  </si>
  <si>
    <t>محمد التغلبي</t>
  </si>
  <si>
    <t>محمد عمران</t>
  </si>
  <si>
    <t>مريم العلي</t>
  </si>
  <si>
    <t>مصعب عايش</t>
  </si>
  <si>
    <t>حازم</t>
  </si>
  <si>
    <t>صور</t>
  </si>
  <si>
    <t>منال آله رشي</t>
  </si>
  <si>
    <t>منال عبدو</t>
  </si>
  <si>
    <t>منى الغفير</t>
  </si>
  <si>
    <t>مهند الاجرد</t>
  </si>
  <si>
    <t>مهند البيتموني</t>
  </si>
  <si>
    <t>السعوديه</t>
  </si>
  <si>
    <t>ميس صقر</t>
  </si>
  <si>
    <t>ناهد النجم</t>
  </si>
  <si>
    <t>نبال مزهر</t>
  </si>
  <si>
    <t>نجاة الحلواني</t>
  </si>
  <si>
    <t>نسرين دياب</t>
  </si>
  <si>
    <t>وفية</t>
  </si>
  <si>
    <t>نور الهدى سليمان</t>
  </si>
  <si>
    <t>هديل سعد الدين</t>
  </si>
  <si>
    <t>هلا رميح</t>
  </si>
  <si>
    <t>وسام يوسف</t>
  </si>
  <si>
    <t>ياسمين حيمون</t>
  </si>
  <si>
    <t>فكرت</t>
  </si>
  <si>
    <t>خلود سرور</t>
  </si>
  <si>
    <t>سوزان زهران</t>
  </si>
  <si>
    <t>شذى الهندي</t>
  </si>
  <si>
    <t>هادية</t>
  </si>
  <si>
    <t>رشا قبلان</t>
  </si>
  <si>
    <t>حنان شلهوب</t>
  </si>
  <si>
    <t>القريا</t>
  </si>
  <si>
    <t>اسراء احمد</t>
  </si>
  <si>
    <t>الديابية</t>
  </si>
  <si>
    <t>محسنه</t>
  </si>
  <si>
    <t>عبد الرحمن شيخ اوغلي</t>
  </si>
  <si>
    <t>عبد العزيز الاغا</t>
  </si>
  <si>
    <t>فهد غيبه</t>
  </si>
  <si>
    <t>لمى علوش</t>
  </si>
  <si>
    <t>ليلاس العكيلي</t>
  </si>
  <si>
    <t>منتجب صالح</t>
  </si>
  <si>
    <t>اسطمنا</t>
  </si>
  <si>
    <t>ميسم الدادا</t>
  </si>
  <si>
    <t>هلا قويدر</t>
  </si>
  <si>
    <t>رنا الخلف</t>
  </si>
  <si>
    <t>مؤمنة</t>
  </si>
  <si>
    <t>بشرى صبيح</t>
  </si>
  <si>
    <t>دلع توتونجي</t>
  </si>
  <si>
    <t>مشروع دمر</t>
  </si>
  <si>
    <t>ازرع</t>
  </si>
  <si>
    <t>منقطع ف1 24/23</t>
  </si>
  <si>
    <t>امل القديمي</t>
  </si>
  <si>
    <t>نعيمه حوش</t>
  </si>
  <si>
    <t>هيفاء القسيم</t>
  </si>
  <si>
    <t>دنيا ارناؤط</t>
  </si>
  <si>
    <t>مستنفذين</t>
  </si>
  <si>
    <t>عاصم النصيرات</t>
  </si>
  <si>
    <t>محمود الخطيب</t>
  </si>
  <si>
    <t>منصوره يوسف</t>
  </si>
  <si>
    <t>فيروز احمد</t>
  </si>
  <si>
    <t>ازهار الشافعي</t>
  </si>
  <si>
    <t>غياث سويد</t>
  </si>
  <si>
    <t>غاليه الزرلي</t>
  </si>
  <si>
    <t>غفران صليبي</t>
  </si>
  <si>
    <t>مرح تميم</t>
  </si>
  <si>
    <t>مها الحرش</t>
  </si>
  <si>
    <t>اغيد البري</t>
  </si>
  <si>
    <t>ريمه طربيه</t>
  </si>
  <si>
    <t>مرام دحدوح</t>
  </si>
  <si>
    <t>A</t>
  </si>
  <si>
    <t>الفصل الثاني2024-2023</t>
  </si>
  <si>
    <t>مستنفذ فصل ثاني 2023-2024</t>
  </si>
  <si>
    <t>منقطع ف2 23/24</t>
  </si>
  <si>
    <t>مجد اسعد</t>
  </si>
  <si>
    <t>عبدو المنلا</t>
  </si>
  <si>
    <t>عريفه</t>
  </si>
  <si>
    <t>نسرين حاصباني</t>
  </si>
  <si>
    <t>نسرين نوح</t>
  </si>
  <si>
    <t>استمارة طلاب برنامج المحاسبة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</si>
  <si>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</si>
  <si>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الأول 2024-2025</t>
  </si>
  <si>
    <t>منقطع ف1 24/25</t>
  </si>
  <si>
    <t>لايوجد</t>
  </si>
  <si>
    <t>شارع بغداد</t>
  </si>
  <si>
    <t>مستنفذ فصل اول 2024/2025</t>
  </si>
  <si>
    <t>حياه عرنوس</t>
  </si>
  <si>
    <t>الاء الشيباني</t>
  </si>
  <si>
    <t>الميدان</t>
  </si>
  <si>
    <t>نوال الكعيكاتي</t>
  </si>
  <si>
    <t>جهان ذو الغنى</t>
  </si>
  <si>
    <t xml:space="preserve">مزة </t>
  </si>
  <si>
    <t>رضوان خميس</t>
  </si>
  <si>
    <t>منتهى عبود</t>
  </si>
  <si>
    <t>عمار حمدوش</t>
  </si>
  <si>
    <t>فادي قاسم</t>
  </si>
  <si>
    <t>فراس محو</t>
  </si>
  <si>
    <t>لمياء اسعد</t>
  </si>
  <si>
    <t>محفوظ منصور</t>
  </si>
  <si>
    <t>محمد غالي</t>
  </si>
  <si>
    <t>محمد حمدي عابدين</t>
  </si>
  <si>
    <t>الصالحية</t>
  </si>
  <si>
    <t>محمد صرصر</t>
  </si>
  <si>
    <t>ضياء</t>
  </si>
  <si>
    <t>ميدان</t>
  </si>
  <si>
    <t>ضاحية قدسيا</t>
  </si>
  <si>
    <t>مهند وحش</t>
  </si>
  <si>
    <t>لا يوجد</t>
  </si>
  <si>
    <t>ساروجة</t>
  </si>
  <si>
    <t>كوكب ديوب</t>
  </si>
  <si>
    <t>ياسر علي</t>
  </si>
  <si>
    <t>يحيى الخنيفس</t>
  </si>
  <si>
    <t>وداد محنايه</t>
  </si>
  <si>
    <t>احلام العلي</t>
  </si>
  <si>
    <t>الغزلانية</t>
  </si>
  <si>
    <t>فلسطين</t>
  </si>
  <si>
    <t>الاء الريحاني الشهير بالقضماني</t>
  </si>
  <si>
    <t>مهاجرين</t>
  </si>
  <si>
    <t>زاهرة جديدة</t>
  </si>
  <si>
    <t>حسين عصيده</t>
  </si>
  <si>
    <t>محمد الزهر</t>
  </si>
  <si>
    <t>محمد الطويل</t>
  </si>
  <si>
    <t>سوسن المؤذن</t>
  </si>
  <si>
    <t>عائشه الشلبي</t>
  </si>
  <si>
    <t>محمود اسعد</t>
  </si>
  <si>
    <t>يسين</t>
  </si>
  <si>
    <t>امل الحوش</t>
  </si>
  <si>
    <t>نور الدين اللحام</t>
  </si>
  <si>
    <t>لينا سكر</t>
  </si>
  <si>
    <t>مريم غره</t>
  </si>
  <si>
    <t>ساندره كوسا</t>
  </si>
  <si>
    <t>مصطفى ناجي</t>
  </si>
  <si>
    <t>نها جدوع</t>
  </si>
  <si>
    <t>بنش</t>
  </si>
  <si>
    <t xml:space="preserve">شهبا </t>
  </si>
  <si>
    <t>قيمرية</t>
  </si>
  <si>
    <t>جسر الأبيض</t>
  </si>
  <si>
    <t>ركن الدين</t>
  </si>
  <si>
    <t>أناس حبش</t>
  </si>
  <si>
    <t>معربا</t>
  </si>
  <si>
    <t>دمشق مساكن برزة اتستراد حاميش</t>
  </si>
  <si>
    <t>المجتهد</t>
  </si>
  <si>
    <t>احمد بطالو</t>
  </si>
  <si>
    <t>غزل نقشبندي</t>
  </si>
  <si>
    <t>محمد التبان</t>
  </si>
  <si>
    <t>مروة برغوث</t>
  </si>
  <si>
    <t>دمشق - شارع 29ايار</t>
  </si>
  <si>
    <t>همام الطويله</t>
  </si>
  <si>
    <t>دويلعة</t>
  </si>
  <si>
    <t>صالح كمون</t>
  </si>
  <si>
    <t xml:space="preserve">عبد الهادي الملقي </t>
  </si>
  <si>
    <t>المهاجرين</t>
  </si>
  <si>
    <t>25/1/1982</t>
  </si>
  <si>
    <t>قدسيا - خياطين</t>
  </si>
  <si>
    <t>الرحيبه</t>
  </si>
  <si>
    <t xml:space="preserve">مزة جبل </t>
  </si>
  <si>
    <t xml:space="preserve">قطنة </t>
  </si>
  <si>
    <t xml:space="preserve">القنوات </t>
  </si>
  <si>
    <t xml:space="preserve">اشرفية صحنايا </t>
  </si>
  <si>
    <t xml:space="preserve">جرمانا </t>
  </si>
  <si>
    <t xml:space="preserve">دريكيش </t>
  </si>
  <si>
    <t xml:space="preserve">دمشق مزة ٨٦ مدرسة </t>
  </si>
  <si>
    <t xml:space="preserve">باب سريجة </t>
  </si>
  <si>
    <t>راغدة</t>
  </si>
  <si>
    <t>دمشق مزة فيلات شرقية</t>
  </si>
  <si>
    <t>محمد محي الدين</t>
  </si>
  <si>
    <t xml:space="preserve">انعام حسين محمود </t>
  </si>
  <si>
    <t xml:space="preserve">صالحية </t>
  </si>
  <si>
    <t>مروان لوزة</t>
  </si>
  <si>
    <t>ضاحية جمرايا</t>
  </si>
  <si>
    <t>برامكة</t>
  </si>
  <si>
    <t>الزاهرة الجديدة</t>
  </si>
  <si>
    <t>حمص -الحميدية</t>
  </si>
  <si>
    <t>سكن مشفى تشرين العسكري</t>
  </si>
  <si>
    <t>ريف دمشق - أشرفية صحنايا -  الجب الأحمر</t>
  </si>
  <si>
    <t>دمشق القديمة</t>
  </si>
  <si>
    <t xml:space="preserve">ملك عرابي </t>
  </si>
  <si>
    <t>صحنايا القرية الصغيرة</t>
  </si>
  <si>
    <t>كفر سوسة</t>
  </si>
  <si>
    <t xml:space="preserve">دحاديل </t>
  </si>
  <si>
    <t xml:space="preserve">ريف دمشق - ضاحية الشام </t>
  </si>
  <si>
    <t>ميدعا</t>
  </si>
  <si>
    <t>مساكن الحرس</t>
  </si>
  <si>
    <t xml:space="preserve">الصالحية </t>
  </si>
  <si>
    <t>قدسيا -نزلة الاحداث</t>
  </si>
  <si>
    <t>العدوي</t>
  </si>
  <si>
    <t>عين الكرش</t>
  </si>
  <si>
    <t>عين كرش</t>
  </si>
  <si>
    <t xml:space="preserve">ساروجة </t>
  </si>
  <si>
    <t xml:space="preserve">ساروجا </t>
  </si>
  <si>
    <t>المزة القديمة - جادة طبيخ</t>
  </si>
  <si>
    <t>معضمية الشام</t>
  </si>
  <si>
    <t xml:space="preserve">ايمان عيون </t>
  </si>
  <si>
    <t>مروة شموط</t>
  </si>
  <si>
    <t>معتز بالله</t>
  </si>
  <si>
    <t xml:space="preserve">ميدان </t>
  </si>
  <si>
    <t>دمشق ش خالد بن الوليد</t>
  </si>
  <si>
    <t>ريف دمشق - جرمانا</t>
  </si>
  <si>
    <t xml:space="preserve">المخرم </t>
  </si>
  <si>
    <t xml:space="preserve">ريف دمشق - صحنايا </t>
  </si>
  <si>
    <t>عين ترمات</t>
  </si>
  <si>
    <t xml:space="preserve">مهاجرين </t>
  </si>
  <si>
    <t>ميدان غواص</t>
  </si>
  <si>
    <t>صالحية</t>
  </si>
  <si>
    <t xml:space="preserve">مخيم الوافدين </t>
  </si>
  <si>
    <t xml:space="preserve">الميدان </t>
  </si>
  <si>
    <t xml:space="preserve">ضاحية الأسد </t>
  </si>
  <si>
    <t>a11236933</t>
  </si>
  <si>
    <t>مشروع دمر - حي الورود</t>
  </si>
  <si>
    <t>دير الزور الاولى</t>
  </si>
  <si>
    <t xml:space="preserve">الشيخ محي الدين </t>
  </si>
  <si>
    <t xml:space="preserve">ريف دمشق عربين </t>
  </si>
  <si>
    <t>مزة 86 مدرسة</t>
  </si>
  <si>
    <t>مهاجرين شورى</t>
  </si>
  <si>
    <t>مساكن برزة</t>
  </si>
  <si>
    <t xml:space="preserve">سعاد عطايا </t>
  </si>
  <si>
    <t>شرقي ركن الدين</t>
  </si>
  <si>
    <t>نهر عيشة</t>
  </si>
  <si>
    <t>السويداء-القريا</t>
  </si>
  <si>
    <t>ريف دمشق - حرستا -كرم الطلعة</t>
  </si>
  <si>
    <t>السويداء القريا</t>
  </si>
  <si>
    <t xml:space="preserve">فلسطين </t>
  </si>
  <si>
    <t>مزة 86</t>
  </si>
  <si>
    <t xml:space="preserve">تنطيم القزاز </t>
  </si>
  <si>
    <t xml:space="preserve">ضاحية قدسيا </t>
  </si>
  <si>
    <t>السومرية</t>
  </si>
  <si>
    <t>مزة فيلات</t>
  </si>
  <si>
    <t>فاتن المهباني</t>
  </si>
  <si>
    <t>مسرة</t>
  </si>
  <si>
    <t xml:space="preserve">لا </t>
  </si>
  <si>
    <t>دمشق الزاهرة الجديدية</t>
  </si>
  <si>
    <t>الحاضر</t>
  </si>
  <si>
    <t>مزة خزان</t>
  </si>
  <si>
    <t xml:space="preserve">ساروجه </t>
  </si>
  <si>
    <t>الجبة</t>
  </si>
  <si>
    <t>R663624</t>
  </si>
  <si>
    <t>دمشق-ركن الدين-اسدالدين-طلعة مخبز ادم -بناء الجبة</t>
  </si>
  <si>
    <t xml:space="preserve">برزة </t>
  </si>
  <si>
    <t>صالحية شيخ ابراهيم بناء الحمصي</t>
  </si>
  <si>
    <t>مشروعى دمر</t>
  </si>
  <si>
    <t>مخيم خان الشيخ</t>
  </si>
  <si>
    <t>ريف دمشق التل</t>
  </si>
  <si>
    <t>حماة الثانية</t>
  </si>
  <si>
    <t>دعاء فرح</t>
  </si>
  <si>
    <t>دمشق/ ضاحية قدسيا</t>
  </si>
  <si>
    <t>حي الورود</t>
  </si>
  <si>
    <t xml:space="preserve">كفرسوسة </t>
  </si>
  <si>
    <t>القرداحة</t>
  </si>
  <si>
    <t xml:space="preserve">جنوبية </t>
  </si>
  <si>
    <t>لبابة</t>
  </si>
  <si>
    <t xml:space="preserve">الثنيطرة </t>
  </si>
  <si>
    <t xml:space="preserve">القيميرية </t>
  </si>
  <si>
    <t>درعا المطار</t>
  </si>
  <si>
    <t>دمشق _ شارع بغداد</t>
  </si>
  <si>
    <t>دمشق - كفرسوسة - لوان</t>
  </si>
  <si>
    <t>ركن الدين اسد الدين قرب صيدلية الشحرور</t>
  </si>
  <si>
    <t>ميدان مقابل المركز الثقافي</t>
  </si>
  <si>
    <t>دمشق-الزاهرة الجديدة</t>
  </si>
  <si>
    <t>ريف دمشق-قدسيا</t>
  </si>
  <si>
    <t>سومرية</t>
  </si>
  <si>
    <t>العنازة</t>
  </si>
  <si>
    <t>دمشق مشروع دمر</t>
  </si>
  <si>
    <t>دوما -مخيم الوافدين</t>
  </si>
  <si>
    <t xml:space="preserve">قيميرية </t>
  </si>
  <si>
    <t>الدويلعة</t>
  </si>
  <si>
    <t>شارع القوتلي</t>
  </si>
  <si>
    <t>حمص تلكلخ</t>
  </si>
  <si>
    <t>كفر زيتا</t>
  </si>
  <si>
    <t>دمشق- الصناعة</t>
  </si>
  <si>
    <t>الشيخ محي الدين</t>
  </si>
  <si>
    <t>مزة جبل 86 خزان</t>
  </si>
  <si>
    <t>عبد المعين</t>
  </si>
  <si>
    <t>امون</t>
  </si>
  <si>
    <t>مريم الشقران</t>
  </si>
  <si>
    <t>الخبر</t>
  </si>
  <si>
    <t>بهيجه العماري</t>
  </si>
  <si>
    <t>نوره العلبي</t>
  </si>
  <si>
    <t>فهميه خميس</t>
  </si>
  <si>
    <t>بديعه حامد</t>
  </si>
  <si>
    <t>صبحيه دالي بصل</t>
  </si>
  <si>
    <t>نوره قاسم</t>
  </si>
  <si>
    <t>ابها سراة عبده</t>
  </si>
  <si>
    <t>كريمه اكتع</t>
  </si>
  <si>
    <t>صفاء منقاش</t>
  </si>
  <si>
    <t>ناريمان برنبو</t>
  </si>
  <si>
    <t>هيفرون علي شان</t>
  </si>
  <si>
    <t>عائشه والي</t>
  </si>
  <si>
    <t>عمشه محمد</t>
  </si>
  <si>
    <t>سبته حمود</t>
  </si>
  <si>
    <t>حمديه المفعلاني</t>
  </si>
  <si>
    <t>عين الشعرة</t>
  </si>
  <si>
    <t>مها الزين</t>
  </si>
  <si>
    <t>نصره حمدان</t>
  </si>
  <si>
    <t>حميله عصيده</t>
  </si>
  <si>
    <t>هناء العاني</t>
  </si>
  <si>
    <t>سميره الشامي</t>
  </si>
  <si>
    <t>سفيره</t>
  </si>
  <si>
    <t>فاطمه الصغير</t>
  </si>
  <si>
    <t>روعه الخضراء</t>
  </si>
  <si>
    <t>محاسن الحجلي</t>
  </si>
  <si>
    <t>حميده صقور</t>
  </si>
  <si>
    <t>ابطع</t>
  </si>
  <si>
    <t>السنة ف1</t>
  </si>
  <si>
    <t>ج1</t>
  </si>
  <si>
    <t>حسام الدواليبي</t>
  </si>
  <si>
    <t>منا ظاظا</t>
  </si>
  <si>
    <t>محمد زعيتر</t>
  </si>
  <si>
    <t>احمد زكريا</t>
  </si>
  <si>
    <t>محمد مصباح</t>
  </si>
  <si>
    <t>لبابه</t>
  </si>
  <si>
    <t>احمد عابده</t>
  </si>
  <si>
    <t>سلمى السبيعي</t>
  </si>
  <si>
    <t>حسام الكعيد</t>
  </si>
  <si>
    <t>جسيم</t>
  </si>
  <si>
    <t>عائشه الناصر</t>
  </si>
  <si>
    <t>سماح المنعم</t>
  </si>
  <si>
    <t>خالده عامر</t>
  </si>
  <si>
    <t>امال عامر</t>
  </si>
  <si>
    <t>دعاء نجيب</t>
  </si>
  <si>
    <t>حياه شاهين</t>
  </si>
  <si>
    <t>ابراهيم لقطينه</t>
  </si>
  <si>
    <t>جريس</t>
  </si>
  <si>
    <t>راميه</t>
  </si>
  <si>
    <t>اماني برمو</t>
  </si>
  <si>
    <t>ناديه احمد</t>
  </si>
  <si>
    <t>خالد الاعرج</t>
  </si>
  <si>
    <t>علا الزايد</t>
  </si>
  <si>
    <t>محمد رياض</t>
  </si>
  <si>
    <t>علي عثمان</t>
  </si>
  <si>
    <t>سامر ياغي</t>
  </si>
  <si>
    <t>بلال ابو راس</t>
  </si>
  <si>
    <t>رشا ابوالسعودالخطيب</t>
  </si>
  <si>
    <t>روهيفه ابو قرش</t>
  </si>
  <si>
    <t>عبدالعزيز الدبس</t>
  </si>
  <si>
    <t>وفاء دركزوني</t>
  </si>
  <si>
    <t>بلال سبير</t>
  </si>
  <si>
    <t>افتكار عبد الله</t>
  </si>
  <si>
    <t>علاء الدين سلطان</t>
  </si>
  <si>
    <t>محمد ضياء خريطه</t>
  </si>
  <si>
    <t>نضال خريطه</t>
  </si>
  <si>
    <t>اسماء زياده</t>
  </si>
  <si>
    <t>ليلا عبار</t>
  </si>
  <si>
    <t>ضياء الدين الدويل</t>
  </si>
  <si>
    <t>مسيره العزاوي</t>
  </si>
  <si>
    <t>هاني الدالاتي</t>
  </si>
  <si>
    <t>احمد محجوب</t>
  </si>
  <si>
    <t>غيداء الجزار</t>
  </si>
  <si>
    <t>عبد الرحمن عزيزه</t>
  </si>
  <si>
    <t>سماهر السنكري</t>
  </si>
  <si>
    <t>طارق جنيد الصباغ</t>
  </si>
  <si>
    <t>مؤيد بعلبكي</t>
  </si>
  <si>
    <t>ياسر عمر</t>
  </si>
  <si>
    <t>بدريه بوبي</t>
  </si>
  <si>
    <t>اسامه شبلي</t>
  </si>
  <si>
    <t>توفبق</t>
  </si>
  <si>
    <t>عائشه حمزه</t>
  </si>
  <si>
    <t>رامي علوان</t>
  </si>
  <si>
    <t>محمد بسام عطايا</t>
  </si>
  <si>
    <t>فدوى عطايا</t>
  </si>
  <si>
    <t>وليد سريول</t>
  </si>
  <si>
    <t>هناء شيخ عرابي</t>
  </si>
  <si>
    <t>احمد ريحان</t>
  </si>
  <si>
    <t>ماجده ريحان</t>
  </si>
  <si>
    <t>احمد عهد علوان</t>
  </si>
  <si>
    <t>وداد عثمان</t>
  </si>
  <si>
    <t>محمد ناظم الملاح</t>
  </si>
  <si>
    <t>محمد بهجت</t>
  </si>
  <si>
    <t>يزن النجار</t>
  </si>
  <si>
    <t>سليمان حديد</t>
  </si>
  <si>
    <t>فاديا البديوي</t>
  </si>
  <si>
    <t>شفيقه الحناوي</t>
  </si>
  <si>
    <t>اسامه خياطه</t>
  </si>
  <si>
    <t>فاديه البين ابو نجاب</t>
  </si>
  <si>
    <t>محمد الخلف</t>
  </si>
  <si>
    <t>عبد العال</t>
  </si>
  <si>
    <t>سعديه الخلف الشيخو</t>
  </si>
  <si>
    <t>فاطمه زين الدين</t>
  </si>
  <si>
    <t>محمد حسام الادلبي</t>
  </si>
  <si>
    <t>اياد جمالي</t>
  </si>
  <si>
    <t>وفيقه حامد</t>
  </si>
  <si>
    <t>ماجد العلوش</t>
  </si>
  <si>
    <t>امنه العوش</t>
  </si>
  <si>
    <t>محمد ربيع النعسان</t>
  </si>
  <si>
    <t>محمد فيصل</t>
  </si>
  <si>
    <t>نور الدين الرفاعي</t>
  </si>
  <si>
    <t>نور الغاوي</t>
  </si>
  <si>
    <t>جميله الغاوي</t>
  </si>
  <si>
    <t>بلال مراد</t>
  </si>
  <si>
    <t>سماح الهبيان</t>
  </si>
  <si>
    <t>فاتن صلان</t>
  </si>
  <si>
    <t>نجاح حمود</t>
  </si>
  <si>
    <t>ياسمين الزعبي</t>
  </si>
  <si>
    <t>زياد كحيل</t>
  </si>
  <si>
    <t>رمزيه هدله</t>
  </si>
  <si>
    <t>انس الزعبي</t>
  </si>
  <si>
    <t>سميحه الخطيب</t>
  </si>
  <si>
    <t>محمد اسامه السمان</t>
  </si>
  <si>
    <t>ياسر العبد الله</t>
  </si>
  <si>
    <t>اسمه شبلي</t>
  </si>
  <si>
    <t>عبد الرحمن العبد</t>
  </si>
  <si>
    <t>حمصيه الشرول</t>
  </si>
  <si>
    <t>سمير شبلي</t>
  </si>
  <si>
    <t>محمد علي الحميمي</t>
  </si>
  <si>
    <t>عهد الشوفي</t>
  </si>
  <si>
    <t>اقبال العنداري</t>
  </si>
  <si>
    <t>نذير تبيان</t>
  </si>
  <si>
    <t>ايمن سكر</t>
  </si>
  <si>
    <t>ايمان العوا</t>
  </si>
  <si>
    <t>عبدالرحيم كوسه</t>
  </si>
  <si>
    <t>فاطمه الحاج علي</t>
  </si>
  <si>
    <t>احمد وفا</t>
  </si>
  <si>
    <t>حليمه نقرش</t>
  </si>
  <si>
    <t>اسماعيل كواره</t>
  </si>
  <si>
    <t>حسان شبيب</t>
  </si>
  <si>
    <t>بشار خرطبيل</t>
  </si>
  <si>
    <t>هناء اسهد</t>
  </si>
  <si>
    <t>حسان عبد الهادي</t>
  </si>
  <si>
    <t>حمده السرور</t>
  </si>
  <si>
    <t>محمد مغربي</t>
  </si>
  <si>
    <t>سحر الحمصي الشهير بالسيوفي</t>
  </si>
  <si>
    <t>نجود صفيحه</t>
  </si>
  <si>
    <t>فؤاد البابنسي</t>
  </si>
  <si>
    <t>رغداء خليل العبود</t>
  </si>
  <si>
    <t>فتون التناري</t>
  </si>
  <si>
    <t>عبسي</t>
  </si>
  <si>
    <t>محمد ذياب</t>
  </si>
  <si>
    <t>فوزه احمد</t>
  </si>
  <si>
    <t>عبد الجبار العوده</t>
  </si>
  <si>
    <t>حميدي</t>
  </si>
  <si>
    <t>كمره العوده</t>
  </si>
  <si>
    <t>معاذ بيرقدار</t>
  </si>
  <si>
    <t>محمد نزار</t>
  </si>
  <si>
    <t>عمرو الناشف</t>
  </si>
  <si>
    <t>احمدمطاع</t>
  </si>
  <si>
    <t>محمد قاسم الخباز</t>
  </si>
  <si>
    <t>عمر الصليبي</t>
  </si>
  <si>
    <t>عبد المقيم</t>
  </si>
  <si>
    <t>دعد عقيل</t>
  </si>
  <si>
    <t>محمد نور الشيخ يوسف</t>
  </si>
  <si>
    <t>عبد المطلب</t>
  </si>
  <si>
    <t>مهند السلطان</t>
  </si>
  <si>
    <t>محمد نزير</t>
  </si>
  <si>
    <t>دلال البروك</t>
  </si>
  <si>
    <t>معتز خالد</t>
  </si>
  <si>
    <t>زبيده خاروف</t>
  </si>
  <si>
    <t>بسام الحمود</t>
  </si>
  <si>
    <t>حسنه الصبر</t>
  </si>
  <si>
    <t>حسام الكردي</t>
  </si>
  <si>
    <t>رابحه اليازجي</t>
  </si>
  <si>
    <t>خلدون شحاده</t>
  </si>
  <si>
    <t>ريمه عواد</t>
  </si>
  <si>
    <t>محمد المحمد</t>
  </si>
  <si>
    <t>عقيله</t>
  </si>
  <si>
    <t>مريم السبسبي</t>
  </si>
  <si>
    <t>نديم الانكليزي</t>
  </si>
  <si>
    <t>وصفيه قويدر</t>
  </si>
  <si>
    <t>حمد المحمد</t>
  </si>
  <si>
    <t>حربيه عباس</t>
  </si>
  <si>
    <t>محمد ربيع محايري</t>
  </si>
  <si>
    <t>فاتنه الدسوقي</t>
  </si>
  <si>
    <t>امل الزعبي</t>
  </si>
  <si>
    <t>احمد ابو الليل</t>
  </si>
  <si>
    <t>فاطمه صوفان</t>
  </si>
  <si>
    <t>طارق جمعه</t>
  </si>
  <si>
    <t>محمد وفا</t>
  </si>
  <si>
    <t>محمد اللحام</t>
  </si>
  <si>
    <t>مستنفذ فصل أول 2021-2022/ يجب مراجعة شؤون الطلاب لاستكمال أوراق إعادة الارتباط والا يعتبر تسجيلك ملغى</t>
  </si>
  <si>
    <t>مستنفذ فصل ثاني 2020-2021/يجب مراجعة شؤون الطلاب لاستكمال أوراق إعادة الارتباط والا يعتبر تسجيلك ملغى</t>
  </si>
  <si>
    <t>يجب مراجعة شؤون الطلاب لاستكمال أوراق إعادة الارتباط والا يعتبر تسجيلك ملغى</t>
  </si>
  <si>
    <r>
      <t xml:space="preserve">ثم تسليم استمارة التسجيل مع إيصال المصرف إلى شؤون طلاب المحاسبة - مركز التعليم المفتوح - الطابق الاول جانب كلية الحقوق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</si>
</sst>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yyyy/mm/dd;@"/>
    <numFmt numFmtId="165" formatCode="#,##0\ &quot;ل.س.‏&quot;"/>
    <numFmt numFmtId="166" formatCode="[$-1010000]d/m/yyyy;@"/>
  </numFmts>
  <fonts count="9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Sakkal Majalla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2"/>
      <name val="Arial"/>
      <family val="2"/>
    </font>
    <font>
      <b/>
      <sz val="12"/>
      <color theme="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name val="Arial"/>
      <family val="2"/>
      <charset val="178"/>
      <scheme val="minor"/>
    </font>
    <font>
      <sz val="11"/>
      <color indexed="8"/>
      <name val="Calibri"/>
      <family val="2"/>
      <charset val="178"/>
    </font>
    <font>
      <sz val="18"/>
      <color theme="1"/>
      <name val="Arial"/>
      <family val="2"/>
      <scheme val="minor"/>
    </font>
    <font>
      <sz val="18"/>
      <name val="Arial"/>
      <family val="2"/>
      <scheme val="minor"/>
    </font>
    <font>
      <b/>
      <sz val="22"/>
      <color rgb="FFFF0000"/>
      <name val="Sakkal Majalla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1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41" fillId="0" borderId="0"/>
    <xf numFmtId="0" fontId="3" fillId="0" borderId="0"/>
    <xf numFmtId="0" fontId="79" fillId="0" borderId="0"/>
    <xf numFmtId="0" fontId="79" fillId="0" borderId="0"/>
    <xf numFmtId="0" fontId="83" fillId="0" borderId="0"/>
    <xf numFmtId="0" fontId="79" fillId="0" borderId="0"/>
    <xf numFmtId="0" fontId="2" fillId="0" borderId="0"/>
    <xf numFmtId="0" fontId="79" fillId="0" borderId="0"/>
  </cellStyleXfs>
  <cellXfs count="56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0" fillId="5" borderId="15" xfId="0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49" fontId="17" fillId="7" borderId="1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3" xfId="0" applyFont="1" applyFill="1" applyBorder="1" applyAlignment="1" applyProtection="1">
      <alignment horizontal="center" vertical="center"/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14" fontId="21" fillId="9" borderId="24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3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17" fillId="7" borderId="108" xfId="0" applyFont="1" applyFill="1" applyBorder="1" applyAlignment="1">
      <alignment horizontal="center" vertical="center"/>
    </xf>
    <xf numFmtId="0" fontId="4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18" fillId="0" borderId="75" xfId="0" applyFont="1" applyBorder="1" applyAlignment="1" applyProtection="1">
      <alignment horizontal="center" vertical="center"/>
      <protection hidden="1"/>
    </xf>
    <xf numFmtId="0" fontId="18" fillId="16" borderId="75" xfId="0" applyFont="1" applyFill="1" applyBorder="1" applyAlignment="1" applyProtection="1">
      <alignment horizontal="center" vertical="center"/>
      <protection hidden="1"/>
    </xf>
    <xf numFmtId="0" fontId="61" fillId="0" borderId="0" xfId="0" applyFont="1" applyProtection="1">
      <protection hidden="1"/>
    </xf>
    <xf numFmtId="0" fontId="57" fillId="14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locked="0" hidden="1"/>
    </xf>
    <xf numFmtId="0" fontId="44" fillId="0" borderId="0" xfId="0" applyFont="1" applyProtection="1"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0" fillId="0" borderId="83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80" xfId="0" applyFont="1" applyBorder="1" applyAlignment="1" applyProtection="1">
      <alignment horizontal="center" vertical="center" shrinkToFit="1"/>
      <protection hidden="1"/>
    </xf>
    <xf numFmtId="0" fontId="72" fillId="0" borderId="16" xfId="0" applyFont="1" applyBorder="1" applyAlignment="1" applyProtection="1">
      <alignment horizontal="center" vertical="center" shrinkToFit="1"/>
      <protection hidden="1"/>
    </xf>
    <xf numFmtId="0" fontId="72" fillId="0" borderId="82" xfId="0" applyFont="1" applyBorder="1" applyAlignment="1" applyProtection="1">
      <alignment horizontal="center" vertical="center" shrinkToFit="1"/>
      <protection hidden="1"/>
    </xf>
    <xf numFmtId="0" fontId="72" fillId="0" borderId="81" xfId="0" applyFont="1" applyBorder="1" applyAlignment="1" applyProtection="1">
      <alignment horizontal="center" vertical="center" shrinkToFit="1"/>
      <protection hidden="1"/>
    </xf>
    <xf numFmtId="0" fontId="70" fillId="0" borderId="1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vertical="center" shrinkToFit="1"/>
      <protection hidden="1"/>
    </xf>
    <xf numFmtId="0" fontId="72" fillId="0" borderId="0" xfId="0" applyFont="1" applyAlignment="1" applyProtection="1">
      <alignment shrinkToFit="1"/>
      <protection hidden="1"/>
    </xf>
    <xf numFmtId="0" fontId="72" fillId="3" borderId="7" xfId="0" applyFont="1" applyFill="1" applyBorder="1" applyAlignment="1" applyProtection="1">
      <alignment vertical="center" shrinkToFit="1"/>
      <protection hidden="1"/>
    </xf>
    <xf numFmtId="0" fontId="72" fillId="3" borderId="109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112" xfId="0" applyNumberFormat="1" applyFont="1" applyFill="1" applyBorder="1" applyAlignment="1" applyProtection="1">
      <alignment horizontal="center" vertical="center" shrinkToFit="1"/>
      <protection hidden="1"/>
    </xf>
    <xf numFmtId="0" fontId="73" fillId="6" borderId="113" xfId="0" applyFont="1" applyFill="1" applyBorder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vertical="center" textRotation="90" shrinkToFit="1"/>
      <protection hidden="1"/>
    </xf>
    <xf numFmtId="0" fontId="72" fillId="0" borderId="44" xfId="0" applyFont="1" applyBorder="1" applyAlignment="1" applyProtection="1">
      <alignment horizontal="center" vertical="center" shrinkToFit="1"/>
      <protection hidden="1"/>
    </xf>
    <xf numFmtId="0" fontId="70" fillId="0" borderId="45" xfId="0" applyFont="1" applyBorder="1" applyAlignment="1" applyProtection="1">
      <alignment vertical="center" textRotation="90" shrinkToFit="1"/>
      <protection hidden="1"/>
    </xf>
    <xf numFmtId="0" fontId="72" fillId="0" borderId="45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72" fillId="0" borderId="0" xfId="0" applyFont="1" applyProtection="1">
      <protection hidden="1"/>
    </xf>
    <xf numFmtId="0" fontId="72" fillId="0" borderId="117" xfId="0" applyFont="1" applyBorder="1" applyProtection="1">
      <protection hidden="1"/>
    </xf>
    <xf numFmtId="0" fontId="75" fillId="0" borderId="48" xfId="0" applyFont="1" applyBorder="1" applyAlignment="1">
      <alignment horizontal="center" vertical="center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14" fontId="20" fillId="9" borderId="24" xfId="0" applyNumberFormat="1" applyFont="1" applyFill="1" applyBorder="1" applyAlignment="1">
      <alignment horizontal="center" vertical="center"/>
    </xf>
    <xf numFmtId="49" fontId="20" fillId="9" borderId="24" xfId="0" applyNumberFormat="1" applyFont="1" applyFill="1" applyBorder="1" applyAlignment="1">
      <alignment horizontal="center" vertical="center"/>
    </xf>
    <xf numFmtId="0" fontId="66" fillId="16" borderId="25" xfId="0" applyFont="1" applyFill="1" applyBorder="1" applyAlignment="1">
      <alignment horizontal="center"/>
    </xf>
    <xf numFmtId="164" fontId="66" fillId="16" borderId="25" xfId="0" applyNumberFormat="1" applyFont="1" applyFill="1" applyBorder="1" applyAlignment="1">
      <alignment horizontal="center"/>
    </xf>
    <xf numFmtId="49" fontId="66" fillId="16" borderId="25" xfId="0" applyNumberFormat="1" applyFont="1" applyFill="1" applyBorder="1" applyAlignment="1">
      <alignment horizontal="center"/>
    </xf>
    <xf numFmtId="0" fontId="66" fillId="16" borderId="26" xfId="0" applyFont="1" applyFill="1" applyBorder="1" applyAlignment="1">
      <alignment horizontal="center"/>
    </xf>
    <xf numFmtId="0" fontId="66" fillId="16" borderId="32" xfId="0" applyFont="1" applyFill="1" applyBorder="1" applyAlignment="1">
      <alignment horizontal="center"/>
    </xf>
    <xf numFmtId="0" fontId="66" fillId="16" borderId="27" xfId="0" applyFont="1" applyFill="1" applyBorder="1" applyAlignment="1">
      <alignment horizontal="center"/>
    </xf>
    <xf numFmtId="0" fontId="66" fillId="16" borderId="134" xfId="0" applyFont="1" applyFill="1" applyBorder="1" applyAlignment="1">
      <alignment horizontal="center"/>
    </xf>
    <xf numFmtId="0" fontId="29" fillId="20" borderId="135" xfId="0" applyFont="1" applyFill="1" applyBorder="1" applyAlignment="1">
      <alignment horizontal="center" vertical="center"/>
    </xf>
    <xf numFmtId="0" fontId="66" fillId="7" borderId="15" xfId="0" applyFont="1" applyFill="1" applyBorder="1" applyAlignment="1">
      <alignment horizontal="center" vertical="center"/>
    </xf>
    <xf numFmtId="0" fontId="29" fillId="20" borderId="15" xfId="0" applyFont="1" applyFill="1" applyBorder="1" applyAlignment="1">
      <alignment horizontal="center" vertical="center"/>
    </xf>
    <xf numFmtId="0" fontId="66" fillId="7" borderId="128" xfId="0" applyFont="1" applyFill="1" applyBorder="1" applyAlignment="1">
      <alignment horizontal="center" vertical="center"/>
    </xf>
    <xf numFmtId="0" fontId="29" fillId="20" borderId="127" xfId="0" applyFont="1" applyFill="1" applyBorder="1" applyAlignment="1">
      <alignment horizontal="center" vertical="center"/>
    </xf>
    <xf numFmtId="0" fontId="66" fillId="7" borderId="136" xfId="0" applyFont="1" applyFill="1" applyBorder="1" applyAlignment="1">
      <alignment horizontal="center" vertical="center"/>
    </xf>
    <xf numFmtId="0" fontId="53" fillId="0" borderId="0" xfId="0" applyFont="1"/>
    <xf numFmtId="0" fontId="66" fillId="3" borderId="127" xfId="0" applyFont="1" applyFill="1" applyBorder="1" applyAlignment="1">
      <alignment horizontal="center" vertical="center"/>
    </xf>
    <xf numFmtId="0" fontId="66" fillId="3" borderId="15" xfId="0" applyFont="1" applyFill="1" applyBorder="1" applyAlignment="1">
      <alignment horizontal="center" vertical="center"/>
    </xf>
    <xf numFmtId="1" fontId="66" fillId="3" borderId="128" xfId="0" applyNumberFormat="1" applyFont="1" applyFill="1" applyBorder="1" applyAlignment="1">
      <alignment horizontal="center"/>
    </xf>
    <xf numFmtId="0" fontId="66" fillId="3" borderId="128" xfId="0" applyFont="1" applyFill="1" applyBorder="1" applyAlignment="1">
      <alignment horizontal="center"/>
    </xf>
    <xf numFmtId="0" fontId="66" fillId="3" borderId="127" xfId="0" applyFont="1" applyFill="1" applyBorder="1" applyAlignment="1">
      <alignment horizontal="center"/>
    </xf>
    <xf numFmtId="0" fontId="66" fillId="3" borderId="15" xfId="0" applyFont="1" applyFill="1" applyBorder="1" applyAlignment="1">
      <alignment horizontal="center"/>
    </xf>
    <xf numFmtId="0" fontId="67" fillId="3" borderId="15" xfId="0" applyFont="1" applyFill="1" applyBorder="1" applyAlignment="1">
      <alignment horizontal="center"/>
    </xf>
    <xf numFmtId="0" fontId="66" fillId="3" borderId="15" xfId="0" applyFont="1" applyFill="1" applyBorder="1"/>
    <xf numFmtId="0" fontId="66" fillId="3" borderId="128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53" fillId="0" borderId="0" xfId="0" applyFont="1" applyAlignment="1">
      <alignment wrapText="1"/>
    </xf>
    <xf numFmtId="0" fontId="76" fillId="21" borderId="0" xfId="0" applyFont="1" applyFill="1" applyAlignment="1">
      <alignment horizontal="center" vertical="center"/>
    </xf>
    <xf numFmtId="0" fontId="68" fillId="0" borderId="0" xfId="0" applyFont="1" applyProtection="1">
      <protection hidden="1"/>
    </xf>
    <xf numFmtId="0" fontId="77" fillId="0" borderId="0" xfId="0" applyFont="1" applyProtection="1">
      <protection hidden="1"/>
    </xf>
    <xf numFmtId="0" fontId="69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 shrinkToFit="1"/>
      <protection hidden="1"/>
    </xf>
    <xf numFmtId="0" fontId="12" fillId="0" borderId="0" xfId="1"/>
    <xf numFmtId="0" fontId="77" fillId="0" borderId="0" xfId="0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78" fillId="18" borderId="0" xfId="0" applyFont="1" applyFill="1" applyAlignment="1" applyProtection="1">
      <alignment horizontal="center" vertical="center" wrapText="1"/>
      <protection hidden="1"/>
    </xf>
    <xf numFmtId="0" fontId="78" fillId="14" borderId="77" xfId="0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7" fillId="0" borderId="0" xfId="0" applyFont="1" applyAlignment="1" applyProtection="1">
      <alignment vertical="center" textRotation="90"/>
      <protection hidden="1"/>
    </xf>
    <xf numFmtId="0" fontId="81" fillId="0" borderId="0" xfId="0" applyFont="1" applyAlignment="1" applyProtection="1">
      <alignment shrinkToFit="1"/>
      <protection hidden="1"/>
    </xf>
    <xf numFmtId="0" fontId="82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/>
      <protection hidden="1"/>
    </xf>
    <xf numFmtId="0" fontId="17" fillId="7" borderId="13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43" xfId="0" applyFont="1" applyFill="1" applyBorder="1" applyAlignment="1" applyProtection="1">
      <alignment horizontal="center" vertical="center"/>
      <protection hidden="1"/>
    </xf>
    <xf numFmtId="0" fontId="7" fillId="4" borderId="49" xfId="0" applyFont="1" applyFill="1" applyBorder="1" applyAlignment="1" applyProtection="1">
      <alignment horizontal="center" vertical="center"/>
      <protection hidden="1"/>
    </xf>
    <xf numFmtId="0" fontId="58" fillId="4" borderId="43" xfId="0" applyFont="1" applyFill="1" applyBorder="1" applyAlignment="1" applyProtection="1">
      <alignment horizontal="center" vertical="center"/>
      <protection hidden="1"/>
    </xf>
    <xf numFmtId="0" fontId="58" fillId="4" borderId="49" xfId="0" applyFont="1" applyFill="1" applyBorder="1" applyAlignment="1" applyProtection="1">
      <alignment horizontal="center" vertical="center"/>
      <protection hidden="1"/>
    </xf>
    <xf numFmtId="0" fontId="58" fillId="4" borderId="74" xfId="0" applyFont="1" applyFill="1" applyBorder="1" applyAlignment="1" applyProtection="1">
      <alignment horizontal="center" vertical="center"/>
      <protection hidden="1"/>
    </xf>
    <xf numFmtId="0" fontId="58" fillId="4" borderId="2" xfId="0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center" vertical="center"/>
      <protection hidden="1"/>
    </xf>
    <xf numFmtId="2" fontId="66" fillId="16" borderId="32" xfId="0" applyNumberFormat="1" applyFont="1" applyFill="1" applyBorder="1" applyAlignment="1">
      <alignment horizontal="center"/>
    </xf>
    <xf numFmtId="0" fontId="0" fillId="5" borderId="109" xfId="0" applyFill="1" applyBorder="1" applyAlignment="1" applyProtection="1">
      <alignment wrapText="1"/>
      <protection locked="0" hidden="1"/>
    </xf>
    <xf numFmtId="0" fontId="17" fillId="7" borderId="13" xfId="0" applyFont="1" applyFill="1" applyBorder="1" applyAlignment="1" applyProtection="1">
      <alignment horizontal="center" vertical="center"/>
      <protection locked="0" hidden="1"/>
    </xf>
    <xf numFmtId="0" fontId="11" fillId="21" borderId="0" xfId="0" applyFont="1" applyFill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5" borderId="15" xfId="0" applyFill="1" applyBorder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7" fillId="7" borderId="15" xfId="0" applyFont="1" applyFill="1" applyBorder="1" applyAlignment="1" applyProtection="1">
      <alignment horizontal="center" vertical="center"/>
      <protection locked="0" hidden="1"/>
    </xf>
    <xf numFmtId="0" fontId="5" fillId="7" borderId="15" xfId="0" applyFont="1" applyFill="1" applyBorder="1" applyAlignment="1" applyProtection="1">
      <alignment horizontal="center" vertical="center"/>
      <protection locked="0" hidden="1"/>
    </xf>
    <xf numFmtId="166" fontId="0" fillId="5" borderId="109" xfId="0" applyNumberFormat="1" applyFill="1" applyBorder="1" applyAlignment="1" applyProtection="1">
      <alignment wrapText="1"/>
      <protection locked="0" hidden="1"/>
    </xf>
    <xf numFmtId="166" fontId="0" fillId="5" borderId="15" xfId="0" applyNumberFormat="1" applyFill="1" applyBorder="1" applyAlignment="1" applyProtection="1">
      <alignment wrapText="1"/>
      <protection locked="0" hidden="1"/>
    </xf>
    <xf numFmtId="0" fontId="84" fillId="14" borderId="75" xfId="0" applyFont="1" applyFill="1" applyBorder="1" applyAlignment="1" applyProtection="1">
      <alignment horizontal="center" vertical="center"/>
      <protection hidden="1"/>
    </xf>
    <xf numFmtId="0" fontId="84" fillId="16" borderId="75" xfId="0" applyFont="1" applyFill="1" applyBorder="1" applyAlignment="1" applyProtection="1">
      <alignment horizontal="center" vertical="center"/>
      <protection locked="0" hidden="1"/>
    </xf>
    <xf numFmtId="0" fontId="0" fillId="22" borderId="0" xfId="0" applyFill="1" applyAlignment="1" applyProtection="1">
      <alignment horizontal="center" vertical="center" wrapText="1"/>
      <protection hidden="1"/>
    </xf>
    <xf numFmtId="0" fontId="85" fillId="0" borderId="0" xfId="0" applyFont="1" applyProtection="1">
      <protection hidden="1"/>
    </xf>
    <xf numFmtId="0" fontId="86" fillId="0" borderId="0" xfId="0" applyFont="1" applyAlignment="1" applyProtection="1">
      <alignment vertical="center"/>
      <protection hidden="1"/>
    </xf>
    <xf numFmtId="0" fontId="88" fillId="0" borderId="22" xfId="0" applyFont="1" applyBorder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vertical="center"/>
      <protection hidden="1"/>
    </xf>
    <xf numFmtId="0" fontId="88" fillId="0" borderId="0" xfId="0" applyFont="1" applyAlignment="1" applyProtection="1">
      <alignment vertical="center" shrinkToFit="1"/>
      <protection hidden="1"/>
    </xf>
    <xf numFmtId="0" fontId="55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4" fillId="21" borderId="0" xfId="0" applyFont="1" applyFill="1" applyAlignment="1" applyProtection="1">
      <alignment horizontal="center" vertical="center"/>
      <protection hidden="1"/>
    </xf>
    <xf numFmtId="0" fontId="58" fillId="21" borderId="0" xfId="0" applyFont="1" applyFill="1" applyProtection="1">
      <protection hidden="1"/>
    </xf>
    <xf numFmtId="0" fontId="4" fillId="21" borderId="0" xfId="0" applyFont="1" applyFill="1" applyAlignment="1" applyProtection="1">
      <alignment vertical="center" shrinkToFit="1"/>
      <protection hidden="1"/>
    </xf>
    <xf numFmtId="0" fontId="4" fillId="21" borderId="0" xfId="0" applyFont="1" applyFill="1" applyProtection="1">
      <protection hidden="1"/>
    </xf>
    <xf numFmtId="0" fontId="4" fillId="21" borderId="0" xfId="0" applyFont="1" applyFill="1" applyAlignment="1" applyProtection="1">
      <alignment vertical="center"/>
      <protection hidden="1"/>
    </xf>
    <xf numFmtId="0" fontId="84" fillId="21" borderId="0" xfId="0" applyFont="1" applyFill="1" applyAlignment="1" applyProtection="1">
      <alignment vertical="center"/>
      <protection hidden="1"/>
    </xf>
    <xf numFmtId="0" fontId="70" fillId="21" borderId="0" xfId="0" applyFont="1" applyFill="1" applyProtection="1">
      <protection hidden="1"/>
    </xf>
    <xf numFmtId="0" fontId="7" fillId="21" borderId="0" xfId="0" applyFont="1" applyFill="1" applyAlignment="1" applyProtection="1">
      <alignment shrinkToFit="1"/>
      <protection hidden="1"/>
    </xf>
    <xf numFmtId="0" fontId="6" fillId="21" borderId="0" xfId="0" applyFont="1" applyFill="1" applyAlignment="1" applyProtection="1">
      <alignment vertical="center"/>
      <protection hidden="1"/>
    </xf>
    <xf numFmtId="0" fontId="9" fillId="21" borderId="0" xfId="0" applyFont="1" applyFill="1" applyProtection="1">
      <protection hidden="1"/>
    </xf>
    <xf numFmtId="0" fontId="87" fillId="21" borderId="0" xfId="0" applyFont="1" applyFill="1" applyAlignment="1" applyProtection="1">
      <alignment vertical="center"/>
      <protection hidden="1"/>
    </xf>
    <xf numFmtId="0" fontId="87" fillId="21" borderId="0" xfId="0" applyFont="1" applyFill="1" applyAlignment="1" applyProtection="1">
      <alignment vertical="center" shrinkToFit="1"/>
      <protection hidden="1"/>
    </xf>
    <xf numFmtId="0" fontId="87" fillId="21" borderId="0" xfId="0" applyFont="1" applyFill="1" applyProtection="1">
      <protection hidden="1"/>
    </xf>
    <xf numFmtId="0" fontId="70" fillId="21" borderId="0" xfId="0" applyFont="1" applyFill="1" applyAlignment="1" applyProtection="1">
      <alignment horizontal="center" vertical="center"/>
      <protection hidden="1"/>
    </xf>
    <xf numFmtId="0" fontId="84" fillId="21" borderId="0" xfId="0" applyFont="1" applyFill="1" applyAlignment="1" applyProtection="1">
      <alignment horizontal="right" vertical="center"/>
      <protection hidden="1"/>
    </xf>
    <xf numFmtId="0" fontId="8" fillId="21" borderId="0" xfId="0" applyFont="1" applyFill="1" applyAlignment="1" applyProtection="1">
      <alignment vertical="center"/>
      <protection hidden="1"/>
    </xf>
    <xf numFmtId="0" fontId="53" fillId="21" borderId="0" xfId="0" applyFont="1" applyFill="1"/>
    <xf numFmtId="0" fontId="58" fillId="21" borderId="0" xfId="0" applyFont="1" applyFill="1" applyAlignment="1" applyProtection="1">
      <alignment vertical="center"/>
      <protection hidden="1"/>
    </xf>
    <xf numFmtId="0" fontId="87" fillId="21" borderId="0" xfId="0" applyFont="1" applyFill="1" applyAlignment="1" applyProtection="1">
      <alignment horizontal="center" vertical="center"/>
      <protection hidden="1"/>
    </xf>
    <xf numFmtId="0" fontId="87" fillId="21" borderId="0" xfId="0" applyFont="1" applyFill="1" applyAlignment="1" applyProtection="1">
      <alignment horizontal="right"/>
      <protection hidden="1"/>
    </xf>
    <xf numFmtId="0" fontId="50" fillId="21" borderId="0" xfId="0" applyFont="1" applyFill="1" applyProtection="1">
      <protection hidden="1"/>
    </xf>
    <xf numFmtId="0" fontId="59" fillId="21" borderId="0" xfId="0" applyFont="1" applyFill="1" applyProtection="1">
      <protection hidden="1"/>
    </xf>
    <xf numFmtId="0" fontId="50" fillId="21" borderId="0" xfId="0" applyFont="1" applyFill="1"/>
    <xf numFmtId="0" fontId="23" fillId="21" borderId="0" xfId="0" applyFont="1" applyFill="1" applyProtection="1">
      <protection hidden="1"/>
    </xf>
    <xf numFmtId="0" fontId="90" fillId="0" borderId="0" xfId="0" applyFont="1" applyAlignment="1">
      <alignment shrinkToFit="1"/>
    </xf>
    <xf numFmtId="164" fontId="90" fillId="0" borderId="0" xfId="0" applyNumberFormat="1" applyFont="1" applyAlignment="1">
      <alignment shrinkToFit="1"/>
    </xf>
    <xf numFmtId="0" fontId="91" fillId="23" borderId="144" xfId="9" applyFont="1" applyFill="1" applyBorder="1"/>
    <xf numFmtId="14" fontId="91" fillId="23" borderId="144" xfId="9" applyNumberFormat="1" applyFont="1" applyFill="1" applyBorder="1"/>
    <xf numFmtId="0" fontId="14" fillId="0" borderId="0" xfId="0" applyFont="1"/>
    <xf numFmtId="0" fontId="92" fillId="23" borderId="144" xfId="10" applyFont="1" applyFill="1" applyBorder="1"/>
    <xf numFmtId="0" fontId="92" fillId="0" borderId="0" xfId="8" applyFont="1"/>
    <xf numFmtId="0" fontId="93" fillId="0" borderId="0" xfId="0" applyFont="1" applyAlignment="1">
      <alignment horizontal="center" vertical="center" shrinkToFit="1"/>
    </xf>
    <xf numFmtId="0" fontId="93" fillId="22" borderId="0" xfId="0" applyFont="1" applyFill="1" applyAlignment="1">
      <alignment horizontal="center" vertical="center" shrinkToFit="1"/>
    </xf>
    <xf numFmtId="0" fontId="93" fillId="21" borderId="0" xfId="0" applyFont="1" applyFill="1" applyAlignment="1">
      <alignment horizontal="center" vertical="center" shrinkToFit="1"/>
    </xf>
    <xf numFmtId="14" fontId="90" fillId="0" borderId="0" xfId="0" applyNumberFormat="1" applyFont="1" applyAlignment="1">
      <alignment shrinkToFit="1"/>
    </xf>
    <xf numFmtId="0" fontId="0" fillId="22" borderId="0" xfId="0" applyFill="1" applyAlignment="1">
      <alignment horizontal="center" vertical="center" shrinkToFit="1"/>
    </xf>
    <xf numFmtId="0" fontId="94" fillId="0" borderId="145" xfId="7" applyFont="1" applyBorder="1" applyAlignment="1">
      <alignment horizontal="center" vertical="center" shrinkToFit="1"/>
    </xf>
    <xf numFmtId="0" fontId="94" fillId="21" borderId="145" xfId="7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91" fillId="0" borderId="0" xfId="12" applyFont="1" applyAlignment="1">
      <alignment wrapText="1"/>
    </xf>
    <xf numFmtId="14" fontId="91" fillId="0" borderId="0" xfId="12" applyNumberFormat="1" applyFont="1" applyAlignment="1">
      <alignment wrapText="1"/>
    </xf>
    <xf numFmtId="14" fontId="14" fillId="0" borderId="0" xfId="0" applyNumberFormat="1" applyFont="1"/>
    <xf numFmtId="0" fontId="91" fillId="0" borderId="0" xfId="8" applyFont="1" applyAlignment="1">
      <alignment wrapText="1"/>
    </xf>
    <xf numFmtId="0" fontId="0" fillId="22" borderId="0" xfId="0" applyFill="1" applyAlignment="1">
      <alignment shrinkToFit="1"/>
    </xf>
    <xf numFmtId="0" fontId="0" fillId="22" borderId="0" xfId="0" applyFill="1" applyAlignment="1">
      <alignment horizontal="center" vertical="center"/>
    </xf>
    <xf numFmtId="0" fontId="95" fillId="0" borderId="0" xfId="0" applyFont="1"/>
    <xf numFmtId="0" fontId="96" fillId="0" borderId="0" xfId="0" applyFont="1"/>
    <xf numFmtId="49" fontId="95" fillId="0" borderId="0" xfId="0" applyNumberFormat="1" applyFont="1"/>
    <xf numFmtId="0" fontId="32" fillId="9" borderId="62" xfId="1" applyFont="1" applyFill="1" applyBorder="1" applyAlignment="1">
      <alignment horizontal="right"/>
    </xf>
    <xf numFmtId="0" fontId="32" fillId="9" borderId="31" xfId="1" applyFont="1" applyFill="1" applyBorder="1" applyAlignment="1">
      <alignment horizontal="right"/>
    </xf>
    <xf numFmtId="0" fontId="32" fillId="9" borderId="63" xfId="1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59" xfId="1" applyNumberFormat="1" applyFont="1" applyFill="1" applyBorder="1" applyAlignment="1">
      <alignment horizontal="right" vertical="center"/>
    </xf>
    <xf numFmtId="0" fontId="33" fillId="9" borderId="67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1" xfId="0" applyFont="1" applyFill="1" applyBorder="1" applyAlignment="1">
      <alignment horizontal="center" vertical="center"/>
    </xf>
    <xf numFmtId="0" fontId="31" fillId="9" borderId="52" xfId="0" applyFont="1" applyFill="1" applyBorder="1" applyAlignment="1">
      <alignment horizontal="center" vertical="center"/>
    </xf>
    <xf numFmtId="0" fontId="31" fillId="9" borderId="58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2" fillId="9" borderId="55" xfId="1" applyFont="1" applyFill="1" applyBorder="1" applyAlignment="1">
      <alignment horizontal="right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3" fillId="9" borderId="62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3" fillId="9" borderId="58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/>
    </xf>
    <xf numFmtId="0" fontId="33" fillId="9" borderId="31" xfId="0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4" fillId="9" borderId="59" xfId="0" applyFont="1" applyFill="1" applyBorder="1" applyAlignment="1">
      <alignment horizontal="right" vertical="center"/>
    </xf>
    <xf numFmtId="0" fontId="34" fillId="9" borderId="67" xfId="0" applyFont="1" applyFill="1" applyBorder="1" applyAlignment="1">
      <alignment horizontal="right" vertical="center"/>
    </xf>
    <xf numFmtId="0" fontId="36" fillId="9" borderId="31" xfId="1" applyFont="1" applyFill="1" applyBorder="1" applyAlignment="1">
      <alignment horizontal="center"/>
    </xf>
    <xf numFmtId="0" fontId="36" fillId="9" borderId="63" xfId="1" applyFont="1" applyFill="1" applyBorder="1" applyAlignment="1">
      <alignment horizontal="center"/>
    </xf>
    <xf numFmtId="0" fontId="33" fillId="9" borderId="64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0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46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right" vertical="center" wrapText="1"/>
    </xf>
    <xf numFmtId="0" fontId="33" fillId="9" borderId="59" xfId="0" applyFont="1" applyFill="1" applyBorder="1" applyAlignment="1">
      <alignment horizontal="right" vertical="center" wrapText="1"/>
    </xf>
    <xf numFmtId="9" fontId="33" fillId="9" borderId="59" xfId="0" applyNumberFormat="1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 wrapText="1"/>
    </xf>
    <xf numFmtId="0" fontId="33" fillId="9" borderId="67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3" fillId="9" borderId="68" xfId="0" applyFont="1" applyFill="1" applyBorder="1" applyAlignment="1">
      <alignment horizontal="right" vertical="center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9" fontId="33" fillId="9" borderId="71" xfId="0" applyNumberFormat="1" applyFont="1" applyFill="1" applyBorder="1" applyAlignment="1">
      <alignment horizontal="right" vertical="center"/>
    </xf>
    <xf numFmtId="0" fontId="33" fillId="9" borderId="72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wrapText="1"/>
    </xf>
    <xf numFmtId="0" fontId="33" fillId="9" borderId="31" xfId="0" applyFont="1" applyFill="1" applyBorder="1" applyAlignment="1">
      <alignment horizontal="right" wrapText="1"/>
    </xf>
    <xf numFmtId="0" fontId="33" fillId="9" borderId="63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0" xfId="0" applyFont="1" applyFill="1" applyBorder="1" applyAlignment="1">
      <alignment horizontal="right" wrapText="1"/>
    </xf>
    <xf numFmtId="0" fontId="33" fillId="9" borderId="0" xfId="0" applyFont="1" applyFill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74" fillId="14" borderId="0" xfId="0" applyFont="1" applyFill="1" applyAlignment="1">
      <alignment horizontal="right" vertical="center"/>
    </xf>
    <xf numFmtId="0" fontId="97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4" fillId="21" borderId="79" xfId="0" applyFont="1" applyFill="1" applyBorder="1" applyAlignment="1" applyProtection="1">
      <alignment horizontal="center" vertical="center" shrinkToFit="1"/>
      <protection hidden="1"/>
    </xf>
    <xf numFmtId="0" fontId="4" fillId="21" borderId="0" xfId="0" applyFont="1" applyFill="1" applyAlignment="1" applyProtection="1">
      <alignment horizontal="center" vertical="center" shrinkToFit="1"/>
      <protection hidden="1"/>
    </xf>
    <xf numFmtId="0" fontId="4" fillId="21" borderId="97" xfId="0" applyFont="1" applyFill="1" applyBorder="1" applyAlignment="1" applyProtection="1">
      <alignment horizontal="center" vertical="center" shrinkToFit="1"/>
      <protection hidden="1"/>
    </xf>
    <xf numFmtId="0" fontId="7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23" fillId="15" borderId="75" xfId="0" applyFont="1" applyFill="1" applyBorder="1" applyAlignment="1" applyProtection="1">
      <alignment horizontal="center" vertical="center" shrinkToFit="1"/>
      <protection hidden="1"/>
    </xf>
    <xf numFmtId="0" fontId="7" fillId="3" borderId="104" xfId="1" applyFont="1" applyFill="1" applyBorder="1" applyAlignment="1" applyProtection="1">
      <alignment horizontal="center" vertical="center" shrinkToFit="1"/>
      <protection locked="0" hidden="1"/>
    </xf>
    <xf numFmtId="0" fontId="7" fillId="3" borderId="105" xfId="1" applyFont="1" applyFill="1" applyBorder="1" applyAlignment="1" applyProtection="1">
      <alignment horizontal="center" vertical="center" shrinkToFit="1"/>
      <protection locked="0" hidden="1"/>
    </xf>
    <xf numFmtId="0" fontId="7" fillId="3" borderId="106" xfId="1" applyFont="1" applyFill="1" applyBorder="1" applyAlignment="1" applyProtection="1">
      <alignment horizontal="center" vertical="center" shrinkToFit="1"/>
      <protection locked="0"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3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7" fillId="3" borderId="96" xfId="1" applyFont="1" applyFill="1" applyBorder="1" applyAlignment="1" applyProtection="1">
      <alignment horizontal="center" vertical="center" shrinkToFit="1"/>
      <protection hidden="1"/>
    </xf>
    <xf numFmtId="0" fontId="23" fillId="15" borderId="96" xfId="0" applyFont="1" applyFill="1" applyBorder="1" applyAlignment="1" applyProtection="1">
      <alignment horizontal="center" vertical="center" shrinkToFit="1"/>
      <protection hidden="1"/>
    </xf>
    <xf numFmtId="164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5" xfId="0" applyFont="1" applyFill="1" applyBorder="1" applyAlignment="1" applyProtection="1">
      <alignment horizontal="center" vertical="center" shrinkToFit="1"/>
      <protection hidden="1"/>
    </xf>
    <xf numFmtId="0" fontId="7" fillId="3" borderId="96" xfId="0" applyFont="1" applyFill="1" applyBorder="1" applyAlignment="1" applyProtection="1">
      <alignment horizontal="center" vertical="center" shrinkToFit="1"/>
      <protection hidden="1"/>
    </xf>
    <xf numFmtId="0" fontId="44" fillId="19" borderId="0" xfId="0" applyFont="1" applyFill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48" fillId="18" borderId="78" xfId="0" applyFont="1" applyFill="1" applyBorder="1" applyAlignment="1" applyProtection="1">
      <alignment horizontal="center"/>
      <protection hidden="1"/>
    </xf>
    <xf numFmtId="0" fontId="44" fillId="8" borderId="75" xfId="0" applyFont="1" applyFill="1" applyBorder="1" applyAlignment="1" applyProtection="1">
      <alignment horizontal="center"/>
      <protection hidden="1"/>
    </xf>
    <xf numFmtId="0" fontId="62" fillId="17" borderId="93" xfId="0" applyFont="1" applyFill="1" applyBorder="1" applyAlignment="1" applyProtection="1">
      <alignment horizontal="center" shrinkToFit="1"/>
      <protection hidden="1"/>
    </xf>
    <xf numFmtId="0" fontId="62" fillId="17" borderId="94" xfId="0" applyFont="1" applyFill="1" applyBorder="1" applyAlignment="1" applyProtection="1">
      <alignment horizontal="center" shrinkToFit="1"/>
      <protection hidden="1"/>
    </xf>
    <xf numFmtId="0" fontId="55" fillId="0" borderId="143" xfId="0" applyFont="1" applyBorder="1" applyAlignment="1" applyProtection="1">
      <alignment horizontal="center" shrinkToFit="1"/>
      <protection hidden="1"/>
    </xf>
    <xf numFmtId="0" fontId="56" fillId="8" borderId="0" xfId="0" applyFont="1" applyFill="1" applyAlignment="1" applyProtection="1">
      <alignment horizontal="center" vertical="center"/>
      <protection locked="0" hidden="1"/>
    </xf>
    <xf numFmtId="0" fontId="52" fillId="10" borderId="94" xfId="0" applyFont="1" applyFill="1" applyBorder="1" applyAlignment="1" applyProtection="1">
      <alignment horizont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62" fillId="17" borderId="114" xfId="0" applyFont="1" applyFill="1" applyBorder="1" applyAlignment="1" applyProtection="1">
      <alignment horizontal="center" shrinkToFit="1"/>
      <protection hidden="1"/>
    </xf>
    <xf numFmtId="0" fontId="62" fillId="17" borderId="115" xfId="0" applyFont="1" applyFill="1" applyBorder="1" applyAlignment="1" applyProtection="1">
      <alignment horizontal="center" shrinkToFit="1"/>
      <protection hidden="1"/>
    </xf>
    <xf numFmtId="0" fontId="52" fillId="10" borderId="115" xfId="0" applyFont="1" applyFill="1" applyBorder="1" applyAlignment="1" applyProtection="1">
      <alignment horizontal="center"/>
      <protection hidden="1"/>
    </xf>
    <xf numFmtId="0" fontId="52" fillId="10" borderId="116" xfId="0" applyFont="1" applyFill="1" applyBorder="1" applyAlignment="1" applyProtection="1">
      <alignment horizontal="center"/>
      <protection hidden="1"/>
    </xf>
    <xf numFmtId="0" fontId="4" fillId="21" borderId="75" xfId="0" applyFont="1" applyFill="1" applyBorder="1" applyAlignment="1" applyProtection="1">
      <alignment horizontal="center" vertical="center" shrinkToFit="1"/>
      <protection hidden="1"/>
    </xf>
    <xf numFmtId="0" fontId="7" fillId="21" borderId="96" xfId="0" applyFont="1" applyFill="1" applyBorder="1" applyAlignment="1" applyProtection="1">
      <alignment horizontal="center" vertical="center" shrinkToFit="1"/>
      <protection hidden="1"/>
    </xf>
    <xf numFmtId="0" fontId="40" fillId="21" borderId="75" xfId="1" applyFont="1" applyFill="1" applyBorder="1" applyAlignment="1" applyProtection="1">
      <alignment horizontal="center" vertical="center" wrapText="1" shrinkToFit="1"/>
      <protection hidden="1"/>
    </xf>
    <xf numFmtId="0" fontId="40" fillId="21" borderId="75" xfId="1" applyFont="1" applyFill="1" applyBorder="1" applyAlignment="1" applyProtection="1">
      <alignment horizontal="center" vertical="center" shrinkToFit="1"/>
      <protection hidden="1"/>
    </xf>
    <xf numFmtId="0" fontId="7" fillId="21" borderId="75" xfId="0" applyFont="1" applyFill="1" applyBorder="1" applyAlignment="1" applyProtection="1">
      <alignment horizontal="center" vertical="center" shrinkToFit="1"/>
      <protection hidden="1"/>
    </xf>
    <xf numFmtId="0" fontId="4" fillId="21" borderId="75" xfId="1" applyFont="1" applyFill="1" applyBorder="1" applyAlignment="1" applyProtection="1">
      <alignment horizontal="center" vertical="center" shrinkToFit="1"/>
      <protection hidden="1"/>
    </xf>
    <xf numFmtId="0" fontId="7" fillId="3" borderId="76" xfId="1" applyFont="1" applyFill="1" applyBorder="1" applyAlignment="1" applyProtection="1">
      <alignment horizontal="center" vertical="center" shrinkToFit="1"/>
      <protection hidden="1"/>
    </xf>
    <xf numFmtId="0" fontId="7" fillId="3" borderId="73" xfId="1" applyFont="1" applyFill="1" applyBorder="1" applyAlignment="1" applyProtection="1">
      <alignment horizontal="center" vertical="center" shrinkToFit="1"/>
      <protection hidden="1"/>
    </xf>
    <xf numFmtId="0" fontId="7" fillId="3" borderId="77" xfId="1" applyFont="1" applyFill="1" applyBorder="1" applyAlignment="1" applyProtection="1">
      <alignment horizontal="center" vertical="center" shrinkToFit="1"/>
      <protection hidden="1"/>
    </xf>
    <xf numFmtId="0" fontId="8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101" xfId="0" applyFont="1" applyFill="1" applyBorder="1" applyAlignment="1" applyProtection="1">
      <alignment horizontal="center"/>
      <protection hidden="1"/>
    </xf>
    <xf numFmtId="0" fontId="52" fillId="10" borderId="99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40" fillId="22" borderId="0" xfId="1" applyFont="1" applyFill="1" applyBorder="1" applyAlignment="1" applyProtection="1">
      <alignment horizontal="center" vertical="center" shrinkToFit="1"/>
      <protection hidden="1"/>
    </xf>
    <xf numFmtId="0" fontId="7" fillId="0" borderId="75" xfId="1" applyFont="1" applyFill="1" applyBorder="1" applyAlignment="1" applyProtection="1">
      <alignment horizontal="center" vertical="center" shrinkToFit="1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3" borderId="107" xfId="0" applyFont="1" applyFill="1" applyBorder="1" applyAlignment="1" applyProtection="1">
      <alignment horizontal="center" vertical="center" shrinkToFit="1"/>
      <protection hidden="1"/>
    </xf>
    <xf numFmtId="0" fontId="7" fillId="3" borderId="0" xfId="0" applyFont="1" applyFill="1" applyAlignment="1" applyProtection="1">
      <alignment horizontal="center" vertical="center" shrinkToFit="1"/>
      <protection hidden="1"/>
    </xf>
    <xf numFmtId="0" fontId="62" fillId="17" borderId="98" xfId="0" applyFont="1" applyFill="1" applyBorder="1" applyAlignment="1" applyProtection="1">
      <alignment horizontal="center" shrinkToFit="1"/>
      <protection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164" fontId="7" fillId="3" borderId="75" xfId="1" applyNumberFormat="1" applyFont="1" applyFill="1" applyBorder="1" applyAlignment="1" applyProtection="1">
      <alignment horizontal="center" vertical="center" shrinkToFit="1"/>
      <protection hidden="1"/>
    </xf>
    <xf numFmtId="2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48" fillId="18" borderId="0" xfId="0" applyFont="1" applyFill="1" applyAlignment="1" applyProtection="1">
      <alignment horizontal="center" vertical="center"/>
      <protection hidden="1"/>
    </xf>
    <xf numFmtId="0" fontId="48" fillId="18" borderId="0" xfId="0" applyFont="1" applyFill="1" applyAlignment="1" applyProtection="1">
      <alignment horizontal="center" vertical="center" shrinkToFit="1"/>
      <protection hidden="1"/>
    </xf>
    <xf numFmtId="0" fontId="73" fillId="6" borderId="111" xfId="0" applyFont="1" applyFill="1" applyBorder="1" applyAlignment="1" applyProtection="1">
      <alignment horizontal="center" shrinkToFit="1"/>
      <protection hidden="1"/>
    </xf>
    <xf numFmtId="0" fontId="73" fillId="6" borderId="8" xfId="0" applyFont="1" applyFill="1" applyBorder="1" applyAlignment="1" applyProtection="1">
      <alignment horizontal="center" shrinkToFit="1"/>
      <protection hidden="1"/>
    </xf>
    <xf numFmtId="0" fontId="73" fillId="6" borderId="108" xfId="0" applyFont="1" applyFill="1" applyBorder="1" applyAlignment="1" applyProtection="1">
      <alignment horizontal="center" shrinkToFit="1"/>
      <protection hidden="1"/>
    </xf>
    <xf numFmtId="0" fontId="73" fillId="6" borderId="48" xfId="0" applyFont="1" applyFill="1" applyBorder="1" applyAlignment="1" applyProtection="1">
      <alignment horizontal="center" vertical="center" shrinkToFit="1"/>
      <protection hidden="1"/>
    </xf>
    <xf numFmtId="0" fontId="73" fillId="6" borderId="0" xfId="0" applyFont="1" applyFill="1" applyAlignment="1" applyProtection="1">
      <alignment horizontal="center" vertical="center" shrinkToFit="1"/>
      <protection hidden="1"/>
    </xf>
    <xf numFmtId="0" fontId="73" fillId="6" borderId="112" xfId="0" applyFont="1" applyFill="1" applyBorder="1" applyAlignment="1" applyProtection="1">
      <alignment horizontal="center" vertical="center" shrinkToFit="1"/>
      <protection hidden="1"/>
    </xf>
    <xf numFmtId="165" fontId="69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0" fillId="0" borderId="8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right" vertical="center" shrinkToFit="1"/>
      <protection hidden="1"/>
    </xf>
    <xf numFmtId="0" fontId="71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69" fillId="3" borderId="9" xfId="0" applyFont="1" applyFill="1" applyBorder="1" applyAlignment="1" applyProtection="1">
      <alignment horizontal="center" vertical="center" shrinkToFit="1"/>
      <protection hidden="1"/>
    </xf>
    <xf numFmtId="0" fontId="72" fillId="3" borderId="7" xfId="0" applyFont="1" applyFill="1" applyBorder="1" applyAlignment="1" applyProtection="1">
      <alignment horizontal="center" vertical="center" shrinkToFit="1"/>
      <protection hidden="1"/>
    </xf>
    <xf numFmtId="0" fontId="69" fillId="0" borderId="89" xfId="0" applyFont="1" applyBorder="1" applyAlignment="1" applyProtection="1">
      <alignment horizontal="right" vertical="center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16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49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70" fillId="3" borderId="9" xfId="0" applyFont="1" applyFill="1" applyBorder="1" applyAlignment="1" applyProtection="1">
      <alignment horizontal="center" vertical="center" shrinkToFit="1"/>
      <protection hidden="1"/>
    </xf>
    <xf numFmtId="0" fontId="70" fillId="3" borderId="88" xfId="0" applyFont="1" applyFill="1" applyBorder="1" applyAlignment="1" applyProtection="1">
      <alignment horizontal="center" vertical="center" shrinkToFit="1"/>
      <protection hidden="1"/>
    </xf>
    <xf numFmtId="0" fontId="70" fillId="3" borderId="7" xfId="0" applyFont="1" applyFill="1" applyBorder="1" applyAlignment="1" applyProtection="1">
      <alignment horizontal="center" vertical="center" shrinkToFit="1"/>
      <protection hidden="1"/>
    </xf>
    <xf numFmtId="164" fontId="72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69" fillId="0" borderId="7" xfId="0" applyFont="1" applyBorder="1" applyAlignment="1" applyProtection="1">
      <alignment horizontal="left" vertical="center" shrinkToFit="1"/>
      <protection hidden="1"/>
    </xf>
    <xf numFmtId="0" fontId="69" fillId="0" borderId="90" xfId="0" applyFont="1" applyBorder="1" applyAlignment="1" applyProtection="1">
      <alignment horizontal="left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70" fillId="0" borderId="90" xfId="0" applyFont="1" applyBorder="1" applyAlignment="1" applyProtection="1">
      <alignment horizontal="left" vertical="center" shrinkToFit="1"/>
      <protection hidden="1"/>
    </xf>
    <xf numFmtId="0" fontId="70" fillId="0" borderId="89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3" borderId="90" xfId="0" applyFont="1" applyFill="1" applyBorder="1" applyAlignment="1" applyProtection="1">
      <alignment horizontal="center" vertical="center" shrinkToFit="1"/>
      <protection hidden="1"/>
    </xf>
    <xf numFmtId="49" fontId="9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9" xfId="0" applyNumberFormat="1" applyFont="1" applyFill="1" applyBorder="1" applyAlignment="1" applyProtection="1">
      <alignment horizontal="right" vertical="center" shrinkToFit="1"/>
      <protection hidden="1"/>
    </xf>
    <xf numFmtId="0" fontId="69" fillId="0" borderId="91" xfId="0" applyFont="1" applyBorder="1" applyAlignment="1" applyProtection="1">
      <alignment horizontal="right" vertical="center" shrinkToFit="1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49" fontId="72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2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92" xfId="0" applyFont="1" applyFill="1" applyBorder="1" applyAlignment="1" applyProtection="1">
      <alignment horizontal="center" vertical="center" shrinkToFit="1"/>
      <protection hidden="1"/>
    </xf>
    <xf numFmtId="0" fontId="70" fillId="0" borderId="84" xfId="0" applyFont="1" applyBorder="1" applyAlignment="1" applyProtection="1">
      <alignment horizontal="center" vertical="center" shrinkToFit="1"/>
      <protection hidden="1"/>
    </xf>
    <xf numFmtId="0" fontId="70" fillId="0" borderId="85" xfId="0" applyFont="1" applyBorder="1" applyAlignment="1" applyProtection="1">
      <alignment horizontal="center" vertical="center" shrinkToFit="1"/>
      <protection hidden="1"/>
    </xf>
    <xf numFmtId="0" fontId="70" fillId="0" borderId="86" xfId="0" applyFont="1" applyBorder="1" applyAlignment="1" applyProtection="1">
      <alignment horizontal="center" vertical="center" shrinkToFit="1"/>
      <protection hidden="1"/>
    </xf>
    <xf numFmtId="0" fontId="70" fillId="0" borderId="8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9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2" fillId="0" borderId="103" xfId="0" applyFont="1" applyBorder="1" applyAlignment="1" applyProtection="1">
      <alignment horizontal="right" vertical="center" shrinkToFit="1"/>
      <protection hidden="1"/>
    </xf>
    <xf numFmtId="0" fontId="72" fillId="0" borderId="7" xfId="0" applyFont="1" applyBorder="1" applyAlignment="1" applyProtection="1">
      <alignment horizontal="right" vertical="center" shrinkToFit="1"/>
      <protection hidden="1"/>
    </xf>
    <xf numFmtId="0" fontId="70" fillId="0" borderId="8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6" xfId="0" applyFont="1" applyBorder="1" applyAlignment="1" applyProtection="1">
      <alignment horizontal="right" vertical="center" shrinkToFit="1"/>
      <protection hidden="1"/>
    </xf>
    <xf numFmtId="0" fontId="70" fillId="0" borderId="113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shrinkToFit="1"/>
      <protection hidden="1"/>
    </xf>
    <xf numFmtId="165" fontId="72" fillId="3" borderId="109" xfId="0" applyNumberFormat="1" applyFont="1" applyFill="1" applyBorder="1" applyAlignment="1" applyProtection="1">
      <alignment horizontal="right" shrinkToFit="1"/>
      <protection hidden="1"/>
    </xf>
    <xf numFmtId="0" fontId="0" fillId="15" borderId="137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right" vertical="center" wrapText="1"/>
      <protection hidden="1"/>
    </xf>
    <xf numFmtId="0" fontId="0" fillId="15" borderId="139" xfId="0" applyFill="1" applyBorder="1" applyAlignment="1" applyProtection="1">
      <alignment horizontal="right" vertical="center" wrapTex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2" fillId="0" borderId="103" xfId="0" applyFont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3" fillId="6" borderId="1" xfId="0" applyFont="1" applyFill="1" applyBorder="1" applyAlignment="1" applyProtection="1">
      <alignment horizontal="center" vertical="center" shrinkToFit="1"/>
      <protection hidden="1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72" fillId="0" borderId="8" xfId="0" applyFont="1" applyBorder="1" applyAlignment="1" applyProtection="1">
      <alignment horizontal="center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vertical="center" shrinkToFit="1"/>
      <protection hidden="1"/>
    </xf>
    <xf numFmtId="0" fontId="72" fillId="0" borderId="108" xfId="0" applyFont="1" applyBorder="1" applyAlignment="1" applyProtection="1">
      <alignment horizontal="center" vertical="center" shrinkToFit="1"/>
      <protection hidden="1"/>
    </xf>
    <xf numFmtId="0" fontId="72" fillId="0" borderId="112" xfId="0" applyFont="1" applyBorder="1" applyAlignment="1" applyProtection="1">
      <alignment horizontal="center" vertical="center" shrinkToFit="1"/>
      <protection hidden="1"/>
    </xf>
    <xf numFmtId="0" fontId="72" fillId="0" borderId="113" xfId="0" applyFont="1" applyBorder="1" applyAlignment="1" applyProtection="1">
      <alignment horizontal="center" vertical="center" shrinkToFit="1"/>
      <protection hidden="1"/>
    </xf>
    <xf numFmtId="0" fontId="69" fillId="0" borderId="5" xfId="0" applyFont="1" applyBorder="1" applyAlignment="1" applyProtection="1">
      <alignment horizontal="center" vertical="center" shrinkToFit="1" readingOrder="2"/>
      <protection hidden="1"/>
    </xf>
    <xf numFmtId="0" fontId="72" fillId="0" borderId="111" xfId="0" applyFont="1" applyBorder="1" applyAlignment="1" applyProtection="1">
      <alignment horizontal="center" vertical="center" shrinkToFit="1"/>
      <protection hidden="1"/>
    </xf>
    <xf numFmtId="0" fontId="72" fillId="0" borderId="48" xfId="0" applyFont="1" applyBorder="1" applyAlignment="1" applyProtection="1">
      <alignment horizontal="center" vertical="center" shrinkToFit="1"/>
      <protection hidden="1"/>
    </xf>
    <xf numFmtId="0" fontId="72" fillId="0" borderId="1" xfId="0" applyFont="1" applyBorder="1" applyAlignment="1" applyProtection="1">
      <alignment horizontal="center" vertical="center" shrinkToFit="1"/>
      <protection hidden="1"/>
    </xf>
    <xf numFmtId="165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0" xfId="0" applyNumberFormat="1" applyFont="1" applyFill="1" applyAlignment="1" applyProtection="1">
      <alignment horizontal="center" vertical="center" shrinkToFit="1"/>
      <protection hidden="1"/>
    </xf>
    <xf numFmtId="165" fontId="9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13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09" xfId="0" applyFont="1" applyFill="1" applyBorder="1" applyAlignment="1" applyProtection="1">
      <alignment horizontal="center" vertical="center" shrinkToFit="1"/>
      <protection hidden="1"/>
    </xf>
    <xf numFmtId="0" fontId="9" fillId="0" borderId="103" xfId="0" applyFont="1" applyBorder="1" applyAlignment="1" applyProtection="1">
      <alignment horizontal="right" vertical="center" shrinkToFit="1"/>
      <protection hidden="1"/>
    </xf>
    <xf numFmtId="0" fontId="9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right" vertical="center" shrinkToFit="1"/>
      <protection hidden="1"/>
    </xf>
    <xf numFmtId="0" fontId="69" fillId="3" borderId="109" xfId="0" applyFont="1" applyFill="1" applyBorder="1" applyAlignment="1" applyProtection="1">
      <alignment horizontal="right" vertical="center" shrinkToFit="1"/>
      <protection hidden="1"/>
    </xf>
    <xf numFmtId="0" fontId="9" fillId="0" borderId="103" xfId="0" applyFont="1" applyBorder="1" applyAlignment="1" applyProtection="1">
      <alignment horizontal="center" vertical="center" shrinkToFit="1"/>
      <protection hidden="1"/>
    </xf>
    <xf numFmtId="0" fontId="69" fillId="16" borderId="103" xfId="0" applyFont="1" applyFill="1" applyBorder="1" applyAlignment="1" applyProtection="1">
      <alignment horizontal="center" vertical="center" shrinkToFit="1"/>
      <protection hidden="1"/>
    </xf>
    <xf numFmtId="0" fontId="69" fillId="16" borderId="7" xfId="0" applyFont="1" applyFill="1" applyBorder="1" applyAlignment="1" applyProtection="1">
      <alignment horizontal="center" vertical="center" shrinkToFit="1"/>
      <protection hidden="1"/>
    </xf>
    <xf numFmtId="0" fontId="72" fillId="0" borderId="111" xfId="0" applyFont="1" applyBorder="1" applyAlignment="1" applyProtection="1">
      <alignment horizontal="right" vertical="center" shrinkToFit="1"/>
      <protection hidden="1"/>
    </xf>
    <xf numFmtId="0" fontId="72" fillId="0" borderId="8" xfId="0" applyFont="1" applyBorder="1" applyAlignment="1" applyProtection="1">
      <alignment horizontal="right" vertical="center" shrinkToFit="1"/>
      <protection hidden="1"/>
    </xf>
    <xf numFmtId="165" fontId="72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8" xfId="0" applyNumberFormat="1" applyFont="1" applyFill="1" applyBorder="1" applyAlignment="1" applyProtection="1">
      <alignment horizontal="right" vertical="center" shrinkToFit="1"/>
      <protection hidden="1"/>
    </xf>
    <xf numFmtId="0" fontId="65" fillId="19" borderId="133" xfId="0" applyFont="1" applyFill="1" applyBorder="1" applyAlignment="1">
      <alignment horizontal="center" vertical="center"/>
    </xf>
    <xf numFmtId="0" fontId="65" fillId="19" borderId="123" xfId="0" applyFont="1" applyFill="1" applyBorder="1" applyAlignment="1">
      <alignment horizontal="center" vertical="center"/>
    </xf>
    <xf numFmtId="0" fontId="23" fillId="19" borderId="133" xfId="0" applyFont="1" applyFill="1" applyBorder="1" applyAlignment="1" applyProtection="1">
      <alignment horizontal="center" vertical="center" wrapText="1"/>
      <protection hidden="1"/>
    </xf>
    <xf numFmtId="0" fontId="23" fillId="19" borderId="123" xfId="0" applyFont="1" applyFill="1" applyBorder="1" applyAlignment="1" applyProtection="1">
      <alignment horizontal="center" vertical="center" wrapText="1"/>
      <protection hidden="1"/>
    </xf>
    <xf numFmtId="0" fontId="46" fillId="19" borderId="15" xfId="0" applyFont="1" applyFill="1" applyBorder="1" applyAlignment="1">
      <alignment horizontal="center" vertical="center"/>
    </xf>
    <xf numFmtId="0" fontId="65" fillId="19" borderId="132" xfId="0" applyFont="1" applyFill="1" applyBorder="1" applyAlignment="1">
      <alignment horizontal="center" vertical="center"/>
    </xf>
    <xf numFmtId="0" fontId="65" fillId="19" borderId="122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7" xfId="0" applyFont="1" applyBorder="1" applyAlignment="1" applyProtection="1">
      <alignment horizontal="center" vertical="center" textRotation="90"/>
      <protection hidden="1"/>
    </xf>
    <xf numFmtId="0" fontId="65" fillId="19" borderId="13" xfId="0" applyFont="1" applyFill="1" applyBorder="1" applyAlignment="1">
      <alignment horizontal="center" vertical="center"/>
    </xf>
    <xf numFmtId="0" fontId="65" fillId="19" borderId="47" xfId="0" applyFont="1" applyFill="1" applyBorder="1" applyAlignment="1">
      <alignment horizontal="center" vertical="center"/>
    </xf>
    <xf numFmtId="0" fontId="5" fillId="3" borderId="122" xfId="0" applyFont="1" applyFill="1" applyBorder="1" applyAlignment="1">
      <alignment horizontal="center" vertical="center" textRotation="90" wrapText="1"/>
    </xf>
    <xf numFmtId="0" fontId="5" fillId="3" borderId="47" xfId="0" applyFont="1" applyFill="1" applyBorder="1" applyAlignment="1">
      <alignment horizontal="center" vertical="center" textRotation="90" wrapText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46" fillId="19" borderId="133" xfId="0" applyFont="1" applyFill="1" applyBorder="1" applyAlignment="1">
      <alignment horizontal="center" vertical="center" textRotation="90" wrapText="1"/>
    </xf>
    <xf numFmtId="0" fontId="46" fillId="19" borderId="123" xfId="0" applyFont="1" applyFill="1" applyBorder="1" applyAlignment="1">
      <alignment horizontal="center" vertical="center" textRotation="90" wrapText="1"/>
    </xf>
    <xf numFmtId="0" fontId="23" fillId="19" borderId="13" xfId="0" applyFont="1" applyFill="1" applyBorder="1" applyAlignment="1">
      <alignment horizontal="center" vertical="center" wrapText="1"/>
    </xf>
    <xf numFmtId="0" fontId="23" fillId="19" borderId="47" xfId="0" applyFont="1" applyFill="1" applyBorder="1" applyAlignment="1">
      <alignment horizontal="center" vertical="center" wrapText="1"/>
    </xf>
    <xf numFmtId="0" fontId="23" fillId="19" borderId="132" xfId="0" applyFont="1" applyFill="1" applyBorder="1" applyAlignment="1">
      <alignment horizontal="center" vertical="center" wrapText="1"/>
    </xf>
    <xf numFmtId="0" fontId="23" fillId="19" borderId="122" xfId="0" applyFont="1" applyFill="1" applyBorder="1" applyAlignment="1">
      <alignment horizontal="center" vertical="center" wrapText="1"/>
    </xf>
    <xf numFmtId="0" fontId="5" fillId="3" borderId="129" xfId="0" applyFont="1" applyFill="1" applyBorder="1" applyAlignment="1">
      <alignment horizontal="center" vertical="center" textRotation="90" wrapText="1"/>
    </xf>
    <xf numFmtId="0" fontId="5" fillId="3" borderId="130" xfId="0" applyFont="1" applyFill="1" applyBorder="1" applyAlignment="1">
      <alignment horizontal="center" vertical="center" textRotation="90" wrapText="1"/>
    </xf>
    <xf numFmtId="0" fontId="46" fillId="19" borderId="13" xfId="0" applyFont="1" applyFill="1" applyBorder="1" applyAlignment="1">
      <alignment horizontal="center" vertical="center" textRotation="90" wrapText="1"/>
    </xf>
    <xf numFmtId="0" fontId="46" fillId="19" borderId="47" xfId="0" applyFont="1" applyFill="1" applyBorder="1" applyAlignment="1">
      <alignment horizontal="center" vertical="center" textRotation="90" wrapText="1"/>
    </xf>
    <xf numFmtId="0" fontId="4" fillId="6" borderId="110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23" fillId="19" borderId="127" xfId="0" applyFont="1" applyFill="1" applyBorder="1" applyAlignment="1" applyProtection="1">
      <alignment horizontal="center" vertical="center" wrapText="1"/>
      <protection hidden="1"/>
    </xf>
    <xf numFmtId="0" fontId="16" fillId="14" borderId="126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23" fillId="19" borderId="133" xfId="0" applyFont="1" applyFill="1" applyBorder="1" applyAlignment="1">
      <alignment horizontal="center" vertical="center" wrapText="1"/>
    </xf>
    <xf numFmtId="0" fontId="23" fillId="19" borderId="123" xfId="0" applyFont="1" applyFill="1" applyBorder="1" applyAlignment="1">
      <alignment horizontal="center" vertical="center" wrapText="1"/>
    </xf>
    <xf numFmtId="0" fontId="46" fillId="19" borderId="15" xfId="0" applyFont="1" applyFill="1" applyBorder="1" applyAlignment="1">
      <alignment horizontal="center" vertical="center" wrapText="1"/>
    </xf>
    <xf numFmtId="0" fontId="46" fillId="19" borderId="132" xfId="0" applyFont="1" applyFill="1" applyBorder="1" applyAlignment="1">
      <alignment horizontal="center" vertical="center" textRotation="90"/>
    </xf>
    <xf numFmtId="0" fontId="46" fillId="19" borderId="122" xfId="0" applyFont="1" applyFill="1" applyBorder="1" applyAlignment="1">
      <alignment horizontal="center" vertical="center" textRotation="90"/>
    </xf>
    <xf numFmtId="0" fontId="23" fillId="19" borderId="15" xfId="0" applyFont="1" applyFill="1" applyBorder="1" applyAlignment="1">
      <alignment horizontal="center" vertical="center"/>
    </xf>
    <xf numFmtId="0" fontId="20" fillId="8" borderId="118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6" fillId="14" borderId="124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6" fillId="14" borderId="125" xfId="0" applyFont="1" applyFill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1" xfId="0" applyFont="1" applyBorder="1" applyAlignment="1" applyProtection="1">
      <alignment horizontal="center" vertical="center"/>
      <protection hidden="1"/>
    </xf>
    <xf numFmtId="0" fontId="16" fillId="0" borderId="128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16" fillId="0" borderId="127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16" fillId="13" borderId="24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0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</cellXfs>
  <cellStyles count="13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Normal_Sheet1" xfId="12" xr:uid="{00000000-0005-0000-0000-000005000000}"/>
    <cellStyle name="Normal_ربط العلامة مع التسجيل" xfId="7" xr:uid="{00000000-0005-0000-0000-000006000000}"/>
    <cellStyle name="Normal_ورقة2" xfId="9" xr:uid="{00000000-0005-0000-0000-000007000000}"/>
    <cellStyle name="ارتباط تشعبي" xfId="1" builtinId="8"/>
    <cellStyle name="عادي" xfId="0" builtinId="0"/>
    <cellStyle name="عادي 2" xfId="5" xr:uid="{00000000-0005-0000-0000-000008000000}"/>
    <cellStyle name="عادي 2 2" xfId="6" xr:uid="{00000000-0005-0000-0000-000009000000}"/>
    <cellStyle name="عادي 2 2 2" xfId="11" xr:uid="{00000000-0005-0000-0000-00000A000000}"/>
    <cellStyle name="عادي_ورقة2" xfId="8" xr:uid="{00000000-0005-0000-0000-00000B000000}"/>
    <cellStyle name="عادي_ورقة2 مسجلين" xfId="10" xr:uid="{00000000-0005-0000-0000-00000C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583692</xdr:colOff>
      <xdr:row>0</xdr:row>
      <xdr:rowOff>0</xdr:rowOff>
    </xdr:from>
    <xdr:to>
      <xdr:col>1</xdr:col>
      <xdr:colOff>1562100</xdr:colOff>
      <xdr:row>1</xdr:row>
      <xdr:rowOff>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38014100" y="0"/>
          <a:ext cx="978408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15</xdr:col>
      <xdr:colOff>107443</xdr:colOff>
      <xdr:row>4</xdr:row>
      <xdr:rowOff>209550</xdr:rowOff>
    </xdr:from>
    <xdr:to>
      <xdr:col>15</xdr:col>
      <xdr:colOff>552450</xdr:colOff>
      <xdr:row>5</xdr:row>
      <xdr:rowOff>56007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229555900" y="1514475"/>
          <a:ext cx="445007" cy="2750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7</xdr:col>
      <xdr:colOff>0</xdr:colOff>
      <xdr:row>10</xdr:row>
      <xdr:rowOff>95250</xdr:rowOff>
    </xdr:from>
    <xdr:to>
      <xdr:col>15</xdr:col>
      <xdr:colOff>476250</xdr:colOff>
      <xdr:row>10</xdr:row>
      <xdr:rowOff>400050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29632100" y="3867150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476250</xdr:colOff>
      <xdr:row>7</xdr:row>
      <xdr:rowOff>304800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5966225" y="2619375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&#1602;&#1587;&#1605;%20&#1575;&#1604;&#1571;&#1578;&#1605;&#1578;&#1577;%20&#1575;&#1604;&#1578;&#1593;&#1604;&#1610;&#1605;%20&#1575;&#1604;&#1605;&#1601;&#1578;&#1608;&#1581;/2024-2025/&#1575;&#1604;&#1601;&#1589;&#1604;%20&#1575;&#1604;&#1575;&#1608;&#1604;%202024-2025/GS/AppData/hp-60/Desktop/&#1587;&#1605;&#1575;&#1581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&#1602;&#1587;&#1605;%20&#1575;&#1604;&#1571;&#1578;&#1605;&#1578;&#1577;%20&#1575;&#1604;&#1578;&#1593;&#1604;&#1610;&#1605;%20&#1575;&#1604;&#1605;&#1601;&#1578;&#1608;&#1581;/2024-2025/&#1575;&#1604;&#1601;&#1589;&#1604;%20&#1575;&#1604;&#1575;&#1608;&#1604;%202024-2025/GS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B14" sqref="B14:I19"/>
    </sheetView>
  </sheetViews>
  <sheetFormatPr defaultColWidth="9" defaultRowHeight="16.8" x14ac:dyDescent="0.5"/>
  <cols>
    <col min="1" max="1" width="2.3984375" style="20" customWidth="1"/>
    <col min="2" max="2" width="4.3984375" style="20" customWidth="1"/>
    <col min="3" max="6" width="9" style="20"/>
    <col min="7" max="7" width="1.3984375" style="20" customWidth="1"/>
    <col min="8" max="8" width="12.59765625" style="20" customWidth="1"/>
    <col min="9" max="9" width="16.8984375" style="20" customWidth="1"/>
    <col min="10" max="10" width="5" style="20" customWidth="1"/>
    <col min="11" max="11" width="9" style="20"/>
    <col min="12" max="12" width="2.59765625" style="20" customWidth="1"/>
    <col min="13" max="14" width="9" style="20"/>
    <col min="15" max="15" width="3.3984375" style="20" customWidth="1"/>
    <col min="16" max="17" width="9" style="20"/>
    <col min="18" max="18" width="4.59765625" style="20" customWidth="1"/>
    <col min="19" max="19" width="2" style="20" customWidth="1"/>
    <col min="20" max="20" width="8.8984375" style="20" customWidth="1"/>
    <col min="21" max="21" width="15.3984375" style="20" customWidth="1"/>
    <col min="22" max="16384" width="9" style="20"/>
  </cols>
  <sheetData>
    <row r="1" spans="1:22" ht="27" thickBot="1" x14ac:dyDescent="0.75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</row>
    <row r="2" spans="1:22" ht="19.5" customHeight="1" thickBot="1" x14ac:dyDescent="0.7">
      <c r="B2" s="264" t="s">
        <v>1</v>
      </c>
      <c r="C2" s="264"/>
      <c r="D2" s="264"/>
      <c r="E2" s="264"/>
      <c r="F2" s="264"/>
      <c r="G2" s="264"/>
      <c r="H2" s="264"/>
      <c r="I2" s="264"/>
      <c r="J2" s="21"/>
      <c r="K2" s="265" t="s">
        <v>2</v>
      </c>
      <c r="L2" s="266"/>
      <c r="M2" s="266"/>
      <c r="N2" s="266"/>
      <c r="O2" s="266"/>
      <c r="P2" s="266"/>
      <c r="Q2" s="266"/>
      <c r="R2" s="266"/>
      <c r="S2" s="266"/>
      <c r="T2" s="269" t="s">
        <v>3</v>
      </c>
      <c r="U2" s="270"/>
    </row>
    <row r="3" spans="1:22" ht="22.5" customHeight="1" thickBot="1" x14ac:dyDescent="0.7">
      <c r="A3" s="22">
        <v>1</v>
      </c>
      <c r="B3" s="273" t="s">
        <v>4</v>
      </c>
      <c r="C3" s="274"/>
      <c r="D3" s="274"/>
      <c r="E3" s="274"/>
      <c r="F3" s="274"/>
      <c r="G3" s="274"/>
      <c r="H3" s="274"/>
      <c r="I3" s="275"/>
      <c r="K3" s="267"/>
      <c r="L3" s="268"/>
      <c r="M3" s="268"/>
      <c r="N3" s="268"/>
      <c r="O3" s="268"/>
      <c r="P3" s="268"/>
      <c r="Q3" s="268"/>
      <c r="R3" s="268"/>
      <c r="S3" s="268"/>
      <c r="T3" s="271"/>
      <c r="U3" s="272"/>
    </row>
    <row r="4" spans="1:22" ht="22.5" customHeight="1" thickBot="1" x14ac:dyDescent="0.7">
      <c r="A4" s="22">
        <v>2</v>
      </c>
      <c r="B4" s="255" t="s">
        <v>5</v>
      </c>
      <c r="C4" s="256"/>
      <c r="D4" s="256"/>
      <c r="E4" s="256"/>
      <c r="F4" s="256"/>
      <c r="G4" s="256"/>
      <c r="H4" s="256"/>
      <c r="I4" s="257"/>
      <c r="K4" s="258" t="s">
        <v>6</v>
      </c>
      <c r="L4" s="259"/>
      <c r="M4" s="259"/>
      <c r="N4" s="259"/>
      <c r="O4" s="259"/>
      <c r="P4" s="259"/>
      <c r="Q4" s="259"/>
      <c r="R4" s="259"/>
      <c r="S4" s="260"/>
      <c r="T4" s="261">
        <v>1</v>
      </c>
      <c r="U4" s="262"/>
    </row>
    <row r="5" spans="1:22" ht="22.5" customHeight="1" thickBot="1" x14ac:dyDescent="0.7">
      <c r="A5" s="22"/>
      <c r="B5" s="276" t="s">
        <v>7</v>
      </c>
      <c r="C5" s="277"/>
      <c r="D5" s="277"/>
      <c r="E5" s="277"/>
      <c r="F5" s="277"/>
      <c r="G5" s="277"/>
      <c r="H5" s="277"/>
      <c r="I5" s="23"/>
      <c r="K5" s="278" t="s">
        <v>8</v>
      </c>
      <c r="L5" s="279"/>
      <c r="M5" s="279"/>
      <c r="N5" s="279"/>
      <c r="O5" s="279"/>
      <c r="P5" s="279"/>
      <c r="Q5" s="279"/>
      <c r="R5" s="279"/>
      <c r="S5" s="279"/>
      <c r="T5" s="261">
        <v>1</v>
      </c>
      <c r="U5" s="262"/>
    </row>
    <row r="6" spans="1:22" ht="22.5" customHeight="1" thickBot="1" x14ac:dyDescent="0.7">
      <c r="A6" s="22"/>
      <c r="B6" s="280" t="s">
        <v>9</v>
      </c>
      <c r="C6" s="281"/>
      <c r="D6" s="281"/>
      <c r="E6" s="281"/>
      <c r="F6" s="281"/>
      <c r="G6" s="281"/>
      <c r="H6" s="281"/>
      <c r="I6" s="282"/>
      <c r="K6" s="278" t="s">
        <v>10</v>
      </c>
      <c r="L6" s="279"/>
      <c r="M6" s="279"/>
      <c r="N6" s="279"/>
      <c r="O6" s="279"/>
      <c r="P6" s="279"/>
      <c r="Q6" s="279"/>
      <c r="R6" s="279"/>
      <c r="S6" s="279"/>
      <c r="T6" s="283" t="s">
        <v>11</v>
      </c>
      <c r="U6" s="284"/>
    </row>
    <row r="7" spans="1:22" ht="22.5" customHeight="1" thickBot="1" x14ac:dyDescent="0.75">
      <c r="A7" s="22">
        <v>3</v>
      </c>
      <c r="B7" s="276" t="s">
        <v>12</v>
      </c>
      <c r="C7" s="277"/>
      <c r="D7" s="277"/>
      <c r="E7" s="277"/>
      <c r="F7" s="277"/>
      <c r="G7" s="277"/>
      <c r="H7" s="285" t="s">
        <v>13</v>
      </c>
      <c r="I7" s="286"/>
      <c r="K7" s="287" t="s">
        <v>14</v>
      </c>
      <c r="L7" s="288"/>
      <c r="M7" s="288"/>
      <c r="N7" s="288"/>
      <c r="O7" s="288"/>
      <c r="P7" s="288"/>
      <c r="Q7" s="288"/>
      <c r="R7" s="288"/>
      <c r="S7" s="289"/>
      <c r="T7" s="290">
        <v>0.5</v>
      </c>
      <c r="U7" s="291"/>
      <c r="V7" s="24"/>
    </row>
    <row r="8" spans="1:22" ht="22.5" customHeight="1" x14ac:dyDescent="0.65">
      <c r="A8" s="22">
        <v>4</v>
      </c>
      <c r="B8" s="292" t="s">
        <v>710</v>
      </c>
      <c r="C8" s="292"/>
      <c r="D8" s="292"/>
      <c r="E8" s="292"/>
      <c r="F8" s="292"/>
      <c r="G8" s="292"/>
      <c r="H8" s="292"/>
      <c r="I8" s="292"/>
      <c r="J8" s="24"/>
      <c r="K8" s="295" t="s">
        <v>15</v>
      </c>
      <c r="L8" s="296"/>
      <c r="M8" s="296"/>
      <c r="N8" s="296"/>
      <c r="O8" s="296"/>
      <c r="P8" s="296"/>
      <c r="Q8" s="296"/>
      <c r="R8" s="296"/>
      <c r="S8" s="296"/>
      <c r="T8" s="297">
        <v>0.2</v>
      </c>
      <c r="U8" s="298"/>
    </row>
    <row r="9" spans="1:22" ht="22.5" customHeight="1" x14ac:dyDescent="0.65">
      <c r="A9" s="22"/>
      <c r="B9" s="293"/>
      <c r="C9" s="293"/>
      <c r="D9" s="293"/>
      <c r="E9" s="293"/>
      <c r="F9" s="293"/>
      <c r="G9" s="293"/>
      <c r="H9" s="293"/>
      <c r="I9" s="293"/>
      <c r="J9" s="25"/>
      <c r="K9" s="295"/>
      <c r="L9" s="296"/>
      <c r="M9" s="296"/>
      <c r="N9" s="296"/>
      <c r="O9" s="296"/>
      <c r="P9" s="296"/>
      <c r="Q9" s="296"/>
      <c r="R9" s="296"/>
      <c r="S9" s="296"/>
      <c r="T9" s="299"/>
      <c r="U9" s="298"/>
    </row>
    <row r="10" spans="1:22" ht="22.5" customHeight="1" x14ac:dyDescent="0.65">
      <c r="A10" s="22"/>
      <c r="B10" s="293"/>
      <c r="C10" s="293"/>
      <c r="D10" s="293"/>
      <c r="E10" s="293"/>
      <c r="F10" s="293"/>
      <c r="G10" s="293"/>
      <c r="H10" s="293"/>
      <c r="I10" s="293"/>
      <c r="K10" s="258" t="s">
        <v>16</v>
      </c>
      <c r="L10" s="259"/>
      <c r="M10" s="259"/>
      <c r="N10" s="259"/>
      <c r="O10" s="259"/>
      <c r="P10" s="259"/>
      <c r="Q10" s="259"/>
      <c r="R10" s="259"/>
      <c r="S10" s="260"/>
      <c r="T10" s="300">
        <v>0.2</v>
      </c>
      <c r="U10" s="301"/>
    </row>
    <row r="11" spans="1:22" ht="22.5" customHeight="1" x14ac:dyDescent="0.65">
      <c r="A11" s="22"/>
      <c r="B11" s="293"/>
      <c r="C11" s="293"/>
      <c r="D11" s="293"/>
      <c r="E11" s="293"/>
      <c r="F11" s="293"/>
      <c r="G11" s="293"/>
      <c r="H11" s="293"/>
      <c r="I11" s="293"/>
      <c r="K11" s="287" t="s">
        <v>17</v>
      </c>
      <c r="L11" s="288"/>
      <c r="M11" s="288"/>
      <c r="N11" s="288"/>
      <c r="O11" s="288"/>
      <c r="P11" s="288"/>
      <c r="Q11" s="288"/>
      <c r="R11" s="288"/>
      <c r="S11" s="289"/>
      <c r="T11" s="300">
        <v>0.2</v>
      </c>
      <c r="U11" s="301"/>
    </row>
    <row r="12" spans="1:22" ht="22.5" customHeight="1" thickBot="1" x14ac:dyDescent="0.7">
      <c r="A12" s="22"/>
      <c r="B12" s="294"/>
      <c r="C12" s="294"/>
      <c r="D12" s="294"/>
      <c r="E12" s="294"/>
      <c r="F12" s="294"/>
      <c r="G12" s="294"/>
      <c r="H12" s="294"/>
      <c r="I12" s="294"/>
      <c r="K12" s="311" t="s">
        <v>18</v>
      </c>
      <c r="L12" s="312"/>
      <c r="M12" s="312"/>
      <c r="N12" s="312"/>
      <c r="O12" s="312"/>
      <c r="P12" s="312"/>
      <c r="Q12" s="312"/>
      <c r="R12" s="312"/>
      <c r="S12" s="313"/>
      <c r="T12" s="314">
        <v>0.5</v>
      </c>
      <c r="U12" s="315"/>
    </row>
    <row r="13" spans="1:22" ht="22.5" customHeight="1" thickBot="1" x14ac:dyDescent="0.7">
      <c r="A13" s="22">
        <v>5</v>
      </c>
      <c r="B13" s="316" t="s">
        <v>19</v>
      </c>
      <c r="C13" s="317"/>
      <c r="D13" s="317"/>
      <c r="E13" s="317"/>
      <c r="F13" s="317"/>
      <c r="G13" s="317"/>
      <c r="H13" s="317"/>
      <c r="I13" s="318"/>
      <c r="K13" s="319" t="s">
        <v>20</v>
      </c>
      <c r="L13" s="320"/>
      <c r="M13" s="320"/>
      <c r="N13" s="320"/>
      <c r="O13" s="320"/>
      <c r="P13" s="320"/>
      <c r="Q13" s="320"/>
      <c r="R13" s="320"/>
      <c r="S13" s="320"/>
      <c r="T13" s="320"/>
      <c r="U13" s="320"/>
    </row>
    <row r="14" spans="1:22" ht="22.5" customHeight="1" x14ac:dyDescent="0.65">
      <c r="A14" s="22"/>
      <c r="B14" s="321" t="s">
        <v>2607</v>
      </c>
      <c r="C14" s="321"/>
      <c r="D14" s="321"/>
      <c r="E14" s="321"/>
      <c r="F14" s="321"/>
      <c r="G14" s="321"/>
      <c r="H14" s="321"/>
      <c r="I14" s="321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</row>
    <row r="15" spans="1:22" ht="3.75" customHeight="1" x14ac:dyDescent="0.65">
      <c r="A15" s="22"/>
      <c r="B15" s="322"/>
      <c r="C15" s="322"/>
      <c r="D15" s="322"/>
      <c r="E15" s="322"/>
      <c r="F15" s="322"/>
      <c r="G15" s="322"/>
      <c r="H15" s="322"/>
      <c r="I15" s="322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</row>
    <row r="16" spans="1:22" ht="26.25" customHeight="1" x14ac:dyDescent="0.65">
      <c r="A16" s="22">
        <v>6</v>
      </c>
      <c r="B16" s="322"/>
      <c r="C16" s="322"/>
      <c r="D16" s="322"/>
      <c r="E16" s="322"/>
      <c r="F16" s="322"/>
      <c r="G16" s="322"/>
      <c r="H16" s="322"/>
      <c r="I16" s="322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</row>
    <row r="17" spans="2:21" ht="19.5" customHeight="1" x14ac:dyDescent="0.5">
      <c r="B17" s="322"/>
      <c r="C17" s="322"/>
      <c r="D17" s="322"/>
      <c r="E17" s="322"/>
      <c r="F17" s="322"/>
      <c r="G17" s="322"/>
      <c r="H17" s="322"/>
      <c r="I17" s="322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</row>
    <row r="18" spans="2:21" ht="19.5" customHeight="1" x14ac:dyDescent="0.65">
      <c r="B18" s="322"/>
      <c r="C18" s="322"/>
      <c r="D18" s="322"/>
      <c r="E18" s="322"/>
      <c r="F18" s="322"/>
      <c r="G18" s="322"/>
      <c r="H18" s="322"/>
      <c r="I18" s="322"/>
      <c r="K18" s="26"/>
      <c r="M18" s="324"/>
      <c r="N18" s="324"/>
      <c r="O18" s="324"/>
      <c r="P18" s="27"/>
      <c r="Q18" s="325"/>
      <c r="R18" s="325"/>
      <c r="S18" s="26"/>
      <c r="T18" s="26"/>
      <c r="U18" s="26"/>
    </row>
    <row r="19" spans="2:21" ht="21.75" customHeight="1" thickBot="1" x14ac:dyDescent="0.55000000000000004">
      <c r="B19" s="323"/>
      <c r="C19" s="323"/>
      <c r="D19" s="323"/>
      <c r="E19" s="323"/>
      <c r="F19" s="323"/>
      <c r="G19" s="323"/>
      <c r="H19" s="323"/>
      <c r="I19" s="323"/>
    </row>
    <row r="20" spans="2:21" ht="3.75" customHeight="1" thickBot="1" x14ac:dyDescent="0.55000000000000004"/>
    <row r="21" spans="2:21" ht="35.25" customHeight="1" x14ac:dyDescent="0.5">
      <c r="B21" s="302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4"/>
    </row>
    <row r="22" spans="2:21" ht="14.25" customHeight="1" x14ac:dyDescent="0.5">
      <c r="B22" s="305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7"/>
    </row>
    <row r="23" spans="2:21" ht="15" customHeight="1" thickBot="1" x14ac:dyDescent="0.55000000000000004">
      <c r="B23" s="308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10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rightToLeft="1" workbookViewId="0">
      <selection activeCell="C1" sqref="C1"/>
    </sheetView>
  </sheetViews>
  <sheetFormatPr defaultColWidth="9" defaultRowHeight="13.8" x14ac:dyDescent="0.25"/>
  <cols>
    <col min="1" max="1" width="22" customWidth="1"/>
    <col min="2" max="2" width="22.3984375" customWidth="1"/>
    <col min="3" max="3" width="18.8984375" customWidth="1"/>
    <col min="4" max="4" width="26" customWidth="1"/>
    <col min="5" max="5" width="20.3984375" customWidth="1"/>
    <col min="6" max="6" width="20" customWidth="1"/>
    <col min="7" max="7" width="16.59765625" customWidth="1"/>
    <col min="8" max="10" width="11.8984375" hidden="1" customWidth="1"/>
    <col min="11" max="11" width="11.8984375" style="138" hidden="1" customWidth="1"/>
    <col min="12" max="12" width="11.8984375" hidden="1" customWidth="1"/>
    <col min="13" max="14" width="11" hidden="1" customWidth="1"/>
    <col min="15" max="15" width="15.3984375" hidden="1" customWidth="1"/>
    <col min="16" max="16" width="37.09765625" style="138" customWidth="1"/>
    <col min="17" max="17" width="20" style="8" customWidth="1"/>
    <col min="18" max="18" width="18.3984375" style="8" customWidth="1"/>
    <col min="19" max="19" width="16.3984375" customWidth="1"/>
  </cols>
  <sheetData>
    <row r="1" spans="1:18" ht="25.95" customHeight="1" x14ac:dyDescent="0.25">
      <c r="A1" s="326" t="s">
        <v>21</v>
      </c>
      <c r="B1" s="326"/>
      <c r="C1" s="245"/>
      <c r="D1" s="107" t="str">
        <f>IFERROR(VLOOKUP(C1,ورقة2!$A$2:$U$2928,2,0),"")</f>
        <v/>
      </c>
      <c r="F1" s="1" t="e">
        <f>VLOOKUP(C1,ورقة2!A$1:AC$2928,25,0)</f>
        <v>#N/A</v>
      </c>
      <c r="M1" s="148"/>
    </row>
    <row r="2" spans="1:18" s="252" customFormat="1" ht="51" customHeight="1" x14ac:dyDescent="0.4">
      <c r="A2" s="327" t="e">
        <f>F1</f>
        <v>#N/A</v>
      </c>
      <c r="B2" s="327"/>
      <c r="C2" s="327"/>
      <c r="D2" s="327"/>
      <c r="E2" s="327"/>
      <c r="F2" s="327"/>
      <c r="K2" s="253"/>
      <c r="P2" s="253"/>
      <c r="Q2" s="254"/>
      <c r="R2" s="254"/>
    </row>
    <row r="3" spans="1:18" x14ac:dyDescent="0.25">
      <c r="A3" s="328" t="s">
        <v>22</v>
      </c>
      <c r="B3" s="328"/>
      <c r="C3" s="328"/>
      <c r="D3" s="328"/>
      <c r="E3" s="328"/>
      <c r="F3" s="328"/>
    </row>
    <row r="4" spans="1:18" ht="23.25" customHeight="1" x14ac:dyDescent="0.25">
      <c r="A4" s="3" t="s">
        <v>29</v>
      </c>
      <c r="B4" s="4" t="s">
        <v>30</v>
      </c>
      <c r="C4" s="3" t="s">
        <v>31</v>
      </c>
      <c r="D4" s="7" t="s">
        <v>32</v>
      </c>
      <c r="E4" s="7" t="s">
        <v>33</v>
      </c>
      <c r="F4" s="4" t="s">
        <v>34</v>
      </c>
      <c r="G4" s="4" t="s">
        <v>44</v>
      </c>
      <c r="H4" t="s">
        <v>23</v>
      </c>
      <c r="I4" s="118"/>
      <c r="J4" t="s">
        <v>679</v>
      </c>
      <c r="L4" t="s">
        <v>24</v>
      </c>
    </row>
    <row r="5" spans="1:18" s="19" customFormat="1" ht="30" customHeight="1" x14ac:dyDescent="0.25">
      <c r="A5" s="6"/>
      <c r="B5" s="5"/>
      <c r="C5" s="5"/>
      <c r="D5" s="6"/>
      <c r="E5" s="6"/>
      <c r="F5" s="5"/>
      <c r="G5" s="5"/>
      <c r="H5" s="19" t="s">
        <v>25</v>
      </c>
      <c r="I5" s="119" t="s">
        <v>26</v>
      </c>
      <c r="J5" t="s">
        <v>27</v>
      </c>
      <c r="K5" s="154"/>
      <c r="L5" t="s">
        <v>28</v>
      </c>
      <c r="P5" s="154"/>
    </row>
    <row r="6" spans="1:18" s="19" customFormat="1" ht="33.75" customHeight="1" x14ac:dyDescent="0.25">
      <c r="A6" s="36" t="s">
        <v>61</v>
      </c>
      <c r="B6" s="3" t="s">
        <v>62</v>
      </c>
      <c r="C6" s="171" t="s">
        <v>698</v>
      </c>
      <c r="D6" s="155"/>
      <c r="E6" s="155"/>
      <c r="F6" s="155"/>
      <c r="G6"/>
      <c r="I6" s="119"/>
      <c r="J6"/>
      <c r="K6" s="154"/>
      <c r="L6" t="s">
        <v>37</v>
      </c>
      <c r="P6" s="154"/>
    </row>
    <row r="7" spans="1:18" ht="30" customHeight="1" x14ac:dyDescent="0.25">
      <c r="A7" s="183" t="e">
        <f>IF(A8&lt;&gt;"",A8,VLOOKUP(C1,ورقة2!$A$2:$AC$2928,3,0))</f>
        <v>#N/A</v>
      </c>
      <c r="B7" s="184" t="e">
        <f>VLOOKUP(C1,ورقة2!A$1:AC$2928,4,0)</f>
        <v>#N/A</v>
      </c>
      <c r="C7" s="184" t="str">
        <f>'إختيار المقررات'!V3</f>
        <v/>
      </c>
      <c r="D7" s="185"/>
      <c r="E7" s="185"/>
      <c r="F7" s="185"/>
      <c r="G7" s="186"/>
      <c r="I7" s="119" t="s">
        <v>35</v>
      </c>
      <c r="J7" t="s">
        <v>36</v>
      </c>
      <c r="L7" t="s">
        <v>40</v>
      </c>
      <c r="M7" t="s">
        <v>78</v>
      </c>
    </row>
    <row r="8" spans="1:18" ht="30" customHeight="1" x14ac:dyDescent="0.25">
      <c r="A8" s="183"/>
      <c r="B8" s="187"/>
      <c r="C8" s="187"/>
      <c r="D8" s="185"/>
      <c r="E8" s="185"/>
      <c r="F8" s="185"/>
      <c r="G8" s="188"/>
      <c r="I8" s="119" t="s">
        <v>38</v>
      </c>
      <c r="J8" t="s">
        <v>39</v>
      </c>
      <c r="L8" t="s">
        <v>47</v>
      </c>
      <c r="M8" t="s">
        <v>79</v>
      </c>
    </row>
    <row r="9" spans="1:18" ht="33.75" customHeight="1" x14ac:dyDescent="0.25">
      <c r="A9" s="184" t="s">
        <v>51</v>
      </c>
      <c r="B9" s="184" t="s">
        <v>52</v>
      </c>
      <c r="C9" s="189" t="s">
        <v>53</v>
      </c>
      <c r="D9" s="190" t="s">
        <v>54</v>
      </c>
      <c r="E9" s="189" t="s">
        <v>41</v>
      </c>
      <c r="F9" s="189" t="s">
        <v>42</v>
      </c>
      <c r="G9" s="189" t="s">
        <v>43</v>
      </c>
      <c r="I9" s="119"/>
      <c r="L9" t="s">
        <v>50</v>
      </c>
    </row>
    <row r="10" spans="1:18" ht="23.25" customHeight="1" x14ac:dyDescent="0.25">
      <c r="A10" s="191" t="e">
        <f>IF(A11&lt;&gt;"",A11,VLOOKUP($C$1,ورقة2!$A$2:$AC$2928,6,0))</f>
        <v>#N/A</v>
      </c>
      <c r="B10" s="183" t="e">
        <f>IF(B11&lt;&gt;"",B11,VLOOKUP($C$1,ورقة2!$A$2:$AC$2928,7,0))</f>
        <v>#N/A</v>
      </c>
      <c r="C10" s="183" t="e">
        <f>IF(C11&lt;&gt;"",C11,VLOOKUP($C$1,ورقة2!$A$2:$AC$2928,8,0))</f>
        <v>#N/A</v>
      </c>
      <c r="D10" s="183" t="e">
        <f>IF(D11&lt;&gt;"",D11,VLOOKUP($C$1,ورقة2!$A$2:$AC$2928,5,0))</f>
        <v>#N/A</v>
      </c>
      <c r="E10" s="183" t="e">
        <f>IF(E11&lt;&gt;"",E11,VLOOKUP($C$1,ورقة2!$A$2:$AC$2928,10,0))</f>
        <v>#N/A</v>
      </c>
      <c r="F10" s="183" t="e">
        <f>IF(F11&lt;&gt;"",F11,VLOOKUP($C$1,ورقة2!$A$2:$AC$2928,11,0))</f>
        <v>#N/A</v>
      </c>
      <c r="G10" s="183" t="e">
        <f>IF(G11&lt;&gt;"",G11,VLOOKUP($C$1,ورقة2!$A$2:$AC$2928,12,0))</f>
        <v>#N/A</v>
      </c>
      <c r="I10" s="119" t="s">
        <v>45</v>
      </c>
      <c r="J10" t="s">
        <v>46</v>
      </c>
      <c r="L10" t="s">
        <v>57</v>
      </c>
      <c r="P10" s="138" t="s">
        <v>699</v>
      </c>
    </row>
    <row r="11" spans="1:18" ht="30" customHeight="1" x14ac:dyDescent="0.25">
      <c r="A11" s="192"/>
      <c r="B11" s="187"/>
      <c r="C11" s="187"/>
      <c r="D11" s="187"/>
      <c r="E11" s="187"/>
      <c r="F11" s="187"/>
      <c r="G11" s="187"/>
      <c r="I11" s="119" t="s">
        <v>48</v>
      </c>
      <c r="J11" t="s">
        <v>49</v>
      </c>
      <c r="L11" t="s">
        <v>60</v>
      </c>
    </row>
    <row r="12" spans="1:18" ht="33.75" customHeight="1" x14ac:dyDescent="0.25">
      <c r="A12" s="150"/>
      <c r="B12" s="161" t="s">
        <v>696</v>
      </c>
      <c r="C12" s="150"/>
      <c r="D12" s="150"/>
      <c r="I12" s="119"/>
      <c r="L12" t="s">
        <v>65</v>
      </c>
    </row>
    <row r="13" spans="1:18" ht="23.25" customHeight="1" x14ac:dyDescent="0.25">
      <c r="A13" s="151"/>
      <c r="B13" s="151"/>
      <c r="C13" s="151"/>
      <c r="D13" s="152"/>
      <c r="I13" s="119" t="s">
        <v>55</v>
      </c>
      <c r="J13" t="s">
        <v>56</v>
      </c>
      <c r="L13" t="s">
        <v>68</v>
      </c>
    </row>
    <row r="14" spans="1:18" ht="33.75" customHeight="1" x14ac:dyDescent="0.25">
      <c r="A14" s="153"/>
      <c r="B14" s="149"/>
      <c r="C14" s="149"/>
      <c r="D14" s="149"/>
      <c r="I14" s="119" t="s">
        <v>58</v>
      </c>
      <c r="J14" t="s">
        <v>59</v>
      </c>
      <c r="L14" t="s">
        <v>70</v>
      </c>
    </row>
    <row r="15" spans="1:18" ht="33.75" customHeight="1" x14ac:dyDescent="0.25">
      <c r="A15" s="153"/>
      <c r="B15" s="149"/>
      <c r="C15" s="149"/>
      <c r="D15" s="149"/>
      <c r="I15" s="119"/>
      <c r="L15" t="s">
        <v>71</v>
      </c>
    </row>
    <row r="16" spans="1:18" ht="23.25" customHeight="1" x14ac:dyDescent="0.25">
      <c r="A16" s="151"/>
      <c r="B16" s="151"/>
      <c r="I16" s="119" t="s">
        <v>63</v>
      </c>
      <c r="J16" t="s">
        <v>64</v>
      </c>
      <c r="L16" t="s">
        <v>73</v>
      </c>
    </row>
    <row r="17" spans="1:12" ht="33.75" customHeight="1" x14ac:dyDescent="0.25">
      <c r="A17" s="149"/>
      <c r="B17" s="149"/>
      <c r="I17" s="119" t="s">
        <v>66</v>
      </c>
      <c r="J17" t="s">
        <v>67</v>
      </c>
      <c r="L17" t="s">
        <v>75</v>
      </c>
    </row>
  </sheetData>
  <mergeCells count="3">
    <mergeCell ref="A1:B1"/>
    <mergeCell ref="A2:F2"/>
    <mergeCell ref="A3:F3"/>
  </mergeCells>
  <conditionalFormatting sqref="C1">
    <cfRule type="duplicateValues" dxfId="24" priority="1"/>
    <cfRule type="duplicateValues" dxfId="23" priority="2"/>
    <cfRule type="duplicateValues" dxfId="22" priority="3"/>
    <cfRule type="duplicateValues" dxfId="21" priority="4"/>
  </conditionalFormatting>
  <dataValidations xWindow="720" yWindow="617" count="16">
    <dataValidation type="textLength" allowBlank="1" showInputMessage="1" showErrorMessage="1" sqref="E5" xr:uid="{00000000-0002-0000-0100-000000000000}">
      <formula1>10</formula1>
      <formula2>10</formula2>
    </dataValidation>
    <dataValidation allowBlank="1" showInputMessage="1" showErrorMessage="1" error="ييي_x000a_" sqref="B12" xr:uid="{00000000-0002-0000-0100-000001000000}"/>
    <dataValidation type="textLength" allowBlank="1" showInputMessage="1" showErrorMessage="1" sqref="A5" xr:uid="{00000000-0002-0000-0100-000002000000}">
      <formula1>11</formula1>
      <formula2>11</formula2>
    </dataValidation>
    <dataValidation type="list" allowBlank="1" showInputMessage="1" showErrorMessage="1" sqref="C11 C14:C15" xr:uid="{00000000-0002-0000-0100-000003000000}">
      <formula1>$L$4:$L$17</formula1>
    </dataValidation>
    <dataValidation allowBlank="1" showInputMessage="1" showErrorMessage="1" promptTitle="يجب أن يكون التاريخ " prompt="يوم / شهر / سنة" sqref="A11" xr:uid="{00000000-0002-0000-0100-000004000000}"/>
    <dataValidation type="list" allowBlank="1" showInputMessage="1" showErrorMessage="1" sqref="D11" xr:uid="{00000000-0002-0000-0100-000005000000}">
      <formula1>$M$7:$M$9</formula1>
    </dataValidation>
    <dataValidation type="list" allowBlank="1" showInputMessage="1" showErrorMessage="1" sqref="E11" xr:uid="{00000000-0002-0000-0100-000006000000}">
      <formula1>$H$4:$H$6</formula1>
    </dataValidation>
    <dataValidation type="whole" allowBlank="1" showInputMessage="1" showErrorMessage="1" sqref="F11" xr:uid="{00000000-0002-0000-0100-000007000000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8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9000000}"/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A000000}"/>
    <dataValidation type="date" allowBlank="1" showInputMessage="1" showErrorMessage="1" promptTitle="يجب أن يكون التاريخ " prompt="يوم / شهر / سنة" sqref="A14:A15" xr:uid="{00000000-0002-0000-0100-00000B000000}">
      <formula1>18264</formula1>
      <formula2>37986</formula2>
    </dataValidation>
    <dataValidation allowBlank="1" showInputMessage="1" showErrorMessage="1" errorTitle="خطأ" error="رقم الهاتف غير صحيح" sqref="D5" xr:uid="{00000000-0002-0000-0100-00000C000000}"/>
    <dataValidation type="list" allowBlank="1" showInputMessage="1" showErrorMessage="1" sqref="A12" xr:uid="{00000000-0002-0000-0100-00000D000000}">
      <formula1>$H$4:$H$5</formula1>
    </dataValidation>
    <dataValidation type="list" allowBlank="1" showInputMessage="1" showErrorMessage="1" sqref="G11 C12" xr:uid="{00000000-0002-0000-0100-00000E000000}">
      <formula1>$J$4:$J$17</formula1>
    </dataValidation>
    <dataValidation type="list" allowBlank="1" showInputMessage="1" showErrorMessage="1" sqref="D14:D15" xr:uid="{00000000-0002-0000-0100-00000F000000}">
      <formula1>#REF!</formula1>
    </dataValidation>
  </dataValidations>
  <hyperlinks>
    <hyperlink ref="B12" location="'إختيار المقررات'!A1" display="الانتقال إلى اختيار المقررات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476"/>
  <sheetViews>
    <sheetView showGridLines="0" rightToLeft="1" zoomScaleNormal="100" workbookViewId="0">
      <selection activeCell="T12" sqref="T12"/>
    </sheetView>
  </sheetViews>
  <sheetFormatPr defaultColWidth="9" defaultRowHeight="14.25" customHeight="1" x14ac:dyDescent="0.25"/>
  <cols>
    <col min="1" max="1" width="5.69921875" style="207" customWidth="1"/>
    <col min="2" max="8" width="4.3984375" style="207" customWidth="1"/>
    <col min="9" max="9" width="5.59765625" style="66" bestFit="1" customWidth="1"/>
    <col min="10" max="10" width="5.8984375" style="66" customWidth="1"/>
    <col min="11" max="16" width="4.3984375" style="66" customWidth="1"/>
    <col min="17" max="17" width="6.3984375" style="66" bestFit="1" customWidth="1"/>
    <col min="18" max="33" width="4.3984375" style="66" customWidth="1"/>
    <col min="34" max="39" width="4" style="66" customWidth="1"/>
    <col min="40" max="40" width="4" style="156" customWidth="1"/>
    <col min="41" max="41" width="48.3984375" style="66" bestFit="1" customWidth="1"/>
    <col min="42" max="54" width="4" style="66" customWidth="1"/>
    <col min="55" max="56" width="3.3984375" style="66" customWidth="1"/>
    <col min="57" max="57" width="34.3984375" style="66" customWidth="1"/>
    <col min="58" max="58" width="20.3984375" style="66" customWidth="1"/>
    <col min="59" max="59" width="9.3984375" style="66" customWidth="1"/>
    <col min="60" max="62" width="9" style="66" customWidth="1"/>
    <col min="63" max="63" width="5.8984375" style="66" customWidth="1"/>
    <col min="64" max="64" width="3.3984375" style="66" customWidth="1"/>
    <col min="65" max="65" width="4.3984375" style="66" bestFit="1" customWidth="1"/>
    <col min="66" max="66" width="26.3984375" style="66" bestFit="1" customWidth="1"/>
    <col min="67" max="67" width="5.09765625" style="67" bestFit="1" customWidth="1"/>
    <col min="68" max="68" width="4.59765625" style="67" bestFit="1" customWidth="1"/>
    <col min="69" max="69" width="2.3984375" style="67" customWidth="1"/>
    <col min="70" max="70" width="9.3984375" style="67" bestFit="1" customWidth="1"/>
    <col min="71" max="71" width="5.8984375" style="67" bestFit="1" customWidth="1"/>
    <col min="72" max="72" width="7.59765625" style="67" bestFit="1" customWidth="1"/>
    <col min="73" max="73" width="9" style="67" customWidth="1"/>
    <col min="74" max="74" width="35.3984375" style="67" customWidth="1"/>
    <col min="75" max="76" width="9" style="67" customWidth="1"/>
    <col min="77" max="77" width="23" style="67" customWidth="1"/>
    <col min="78" max="78" width="9" style="66" customWidth="1"/>
    <col min="79" max="79" width="23" style="66" customWidth="1"/>
    <col min="80" max="80" width="9" style="66" customWidth="1"/>
    <col min="81" max="16384" width="9" style="66"/>
  </cols>
  <sheetData>
    <row r="1" spans="1:79" s="62" customFormat="1" ht="21" customHeight="1" thickBot="1" x14ac:dyDescent="0.3">
      <c r="A1" s="361" t="s">
        <v>80</v>
      </c>
      <c r="B1" s="361"/>
      <c r="C1" s="361"/>
      <c r="D1" s="363">
        <f>'إدخال البيانات'!C1</f>
        <v>0</v>
      </c>
      <c r="E1" s="364"/>
      <c r="F1" s="364"/>
      <c r="G1" s="335" t="s">
        <v>81</v>
      </c>
      <c r="H1" s="335"/>
      <c r="I1" s="335"/>
      <c r="J1" s="370" t="str">
        <f>IFERROR(VLOOKUP($D$1,ورقة2!$A$2:$U$2928,2,0),"")</f>
        <v/>
      </c>
      <c r="K1" s="370"/>
      <c r="L1" s="370"/>
      <c r="M1" s="335" t="s">
        <v>82</v>
      </c>
      <c r="N1" s="335"/>
      <c r="O1" s="335"/>
      <c r="P1" s="332" t="e">
        <f>'إدخال البيانات'!A7</f>
        <v>#N/A</v>
      </c>
      <c r="Q1" s="332"/>
      <c r="R1" s="332"/>
      <c r="S1" s="335" t="s">
        <v>83</v>
      </c>
      <c r="T1" s="335"/>
      <c r="U1" s="335"/>
      <c r="V1" s="332" t="e">
        <f>'إدخال البيانات'!B7</f>
        <v>#N/A</v>
      </c>
      <c r="W1" s="332"/>
      <c r="X1" s="332"/>
      <c r="Y1" s="335" t="s">
        <v>51</v>
      </c>
      <c r="Z1" s="335"/>
      <c r="AA1" s="335"/>
      <c r="AB1" s="383" t="e">
        <f>'إدخال البيانات'!A10</f>
        <v>#N/A</v>
      </c>
      <c r="AC1" s="383"/>
      <c r="AD1" s="383"/>
      <c r="AE1" s="335" t="s">
        <v>52</v>
      </c>
      <c r="AF1" s="335"/>
      <c r="AG1" s="335"/>
      <c r="AH1" s="332" t="e">
        <f>'إدخال البيانات'!B10</f>
        <v>#N/A</v>
      </c>
      <c r="AI1" s="332"/>
      <c r="AJ1" s="332"/>
      <c r="AK1" s="374"/>
      <c r="AL1" s="374"/>
      <c r="AM1" s="198"/>
      <c r="AN1" s="198"/>
      <c r="AO1" s="198" t="s">
        <v>84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 t="s">
        <v>84</v>
      </c>
      <c r="BL1" s="65"/>
      <c r="BM1" s="65"/>
      <c r="BN1" s="65"/>
      <c r="BO1" s="64"/>
      <c r="BP1" s="64"/>
      <c r="BQ1" s="64"/>
      <c r="BR1" s="64"/>
      <c r="BS1" s="64" t="s">
        <v>93</v>
      </c>
      <c r="BT1" s="63" t="s">
        <v>86</v>
      </c>
      <c r="BU1" s="63"/>
      <c r="BV1" s="63"/>
      <c r="BW1" s="63"/>
      <c r="BX1" s="63"/>
      <c r="BY1" s="63"/>
    </row>
    <row r="2" spans="1:79" s="65" customFormat="1" ht="21" customHeight="1" thickTop="1" x14ac:dyDescent="0.25">
      <c r="A2" s="361" t="s">
        <v>87</v>
      </c>
      <c r="B2" s="361"/>
      <c r="C2" s="361"/>
      <c r="D2" s="366" t="e">
        <f>VLOOKUP($D$1,ورقة2!A3:V2928,9,0)</f>
        <v>#N/A</v>
      </c>
      <c r="E2" s="366"/>
      <c r="F2" s="366"/>
      <c r="G2" s="367"/>
      <c r="H2" s="368"/>
      <c r="I2" s="368"/>
      <c r="J2" s="368"/>
      <c r="K2" s="368"/>
      <c r="L2" s="369"/>
      <c r="M2" s="335"/>
      <c r="N2" s="335"/>
      <c r="O2" s="335"/>
      <c r="P2" s="332"/>
      <c r="Q2" s="332"/>
      <c r="R2" s="332"/>
      <c r="S2" s="335"/>
      <c r="T2" s="335"/>
      <c r="U2" s="335"/>
      <c r="V2" s="332"/>
      <c r="W2" s="332"/>
      <c r="X2" s="332"/>
      <c r="Y2" s="335"/>
      <c r="Z2" s="335"/>
      <c r="AA2" s="335"/>
      <c r="AB2" s="332"/>
      <c r="AC2" s="332"/>
      <c r="AD2" s="332"/>
      <c r="AE2" s="335"/>
      <c r="AF2" s="335"/>
      <c r="AG2" s="335"/>
      <c r="AH2" s="375"/>
      <c r="AI2" s="375"/>
      <c r="AJ2" s="375"/>
      <c r="AK2" s="376"/>
      <c r="AL2" s="376"/>
      <c r="AM2" s="199"/>
      <c r="AN2" s="199"/>
      <c r="AO2" s="199" t="s">
        <v>92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 t="s">
        <v>92</v>
      </c>
      <c r="BO2" s="64"/>
      <c r="BP2" s="64"/>
      <c r="BQ2" s="64"/>
      <c r="BR2" s="64"/>
      <c r="BS2" s="64" t="s">
        <v>85</v>
      </c>
      <c r="BT2" s="64" t="s">
        <v>94</v>
      </c>
      <c r="BU2" s="64"/>
      <c r="BV2" s="64"/>
      <c r="BW2" s="64"/>
      <c r="BX2" s="64"/>
      <c r="BY2" s="64"/>
    </row>
    <row r="3" spans="1:79" s="65" customFormat="1" ht="21" customHeight="1" x14ac:dyDescent="0.25">
      <c r="A3" s="361" t="s">
        <v>54</v>
      </c>
      <c r="B3" s="361"/>
      <c r="C3" s="361"/>
      <c r="D3" s="365" t="e">
        <f>'إدخال البيانات'!D10</f>
        <v>#N/A</v>
      </c>
      <c r="E3" s="365"/>
      <c r="F3" s="365"/>
      <c r="G3" s="335" t="s">
        <v>53</v>
      </c>
      <c r="H3" s="335"/>
      <c r="I3" s="335"/>
      <c r="J3" s="332" t="e">
        <f>'إدخال البيانات'!C10</f>
        <v>#N/A</v>
      </c>
      <c r="K3" s="332"/>
      <c r="L3" s="332"/>
      <c r="M3" s="335" t="s">
        <v>29</v>
      </c>
      <c r="N3" s="335"/>
      <c r="O3" s="335"/>
      <c r="P3" s="345" t="e">
        <f>IF(OR(J3='إدخال البيانات'!L4),'إدخال البيانات'!A5,'إدخال البيانات'!B5)</f>
        <v>#N/A</v>
      </c>
      <c r="Q3" s="345"/>
      <c r="R3" s="345"/>
      <c r="S3" s="335" t="s">
        <v>95</v>
      </c>
      <c r="T3" s="335"/>
      <c r="U3" s="335"/>
      <c r="V3" s="345" t="str">
        <f>IFERROR(IF('إختيار المقررات'!J3&lt;&gt;'إدخال البيانات'!L4,'إدخال البيانات'!J4,VLOOKUP(LEFT(P3,2),'إدخال البيانات'!I5:J17,2,0)),"")</f>
        <v/>
      </c>
      <c r="W3" s="345"/>
      <c r="X3" s="345"/>
      <c r="Y3" s="335" t="s">
        <v>31</v>
      </c>
      <c r="Z3" s="335"/>
      <c r="AA3" s="335"/>
      <c r="AB3" s="345" t="e">
        <f>IF(J3&lt;&gt;'إدخال البيانات'!L4,"غير سوري",'إدخال البيانات'!C5)</f>
        <v>#N/A</v>
      </c>
      <c r="AC3" s="345" t="e">
        <f>#REF!</f>
        <v>#REF!</v>
      </c>
      <c r="AD3" s="345"/>
      <c r="AE3" s="335" t="s">
        <v>44</v>
      </c>
      <c r="AF3" s="335"/>
      <c r="AG3" s="335"/>
      <c r="AH3" s="345" t="e">
        <f>IF(AND(OR(J3="العربية السورية",J3="الفلسطينية السورية"),D3="ذكر"),'إدخال البيانات'!G5,"لايوجد")</f>
        <v>#N/A</v>
      </c>
      <c r="AI3" s="345"/>
      <c r="AJ3" s="345"/>
      <c r="AK3" s="377"/>
      <c r="AL3" s="377"/>
      <c r="AM3" s="199"/>
      <c r="AN3" s="199"/>
      <c r="AO3" s="199" t="s">
        <v>96</v>
      </c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 t="s">
        <v>96</v>
      </c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</row>
    <row r="4" spans="1:79" s="65" customFormat="1" ht="21" customHeight="1" thickBot="1" x14ac:dyDescent="0.3">
      <c r="A4" s="361" t="s">
        <v>97</v>
      </c>
      <c r="B4" s="361"/>
      <c r="C4" s="361"/>
      <c r="D4" s="362" t="e">
        <f>'إدخال البيانات'!E10</f>
        <v>#N/A</v>
      </c>
      <c r="E4" s="362"/>
      <c r="F4" s="362"/>
      <c r="G4" s="343" t="s">
        <v>98</v>
      </c>
      <c r="H4" s="343"/>
      <c r="I4" s="343"/>
      <c r="J4" s="342" t="e">
        <f>'إدخال البيانات'!F10</f>
        <v>#N/A</v>
      </c>
      <c r="K4" s="342"/>
      <c r="L4" s="342"/>
      <c r="M4" s="343" t="s">
        <v>99</v>
      </c>
      <c r="N4" s="343"/>
      <c r="O4" s="343"/>
      <c r="P4" s="346" t="e">
        <f>'إدخال البيانات'!G10</f>
        <v>#N/A</v>
      </c>
      <c r="Q4" s="346"/>
      <c r="R4" s="346"/>
      <c r="S4" s="343" t="s">
        <v>100</v>
      </c>
      <c r="T4" s="343"/>
      <c r="U4" s="343"/>
      <c r="V4" s="384">
        <f>'إدخال البيانات'!E5</f>
        <v>0</v>
      </c>
      <c r="W4" s="384"/>
      <c r="X4" s="384"/>
      <c r="Y4" s="343" t="s">
        <v>101</v>
      </c>
      <c r="Z4" s="343"/>
      <c r="AA4" s="343"/>
      <c r="AB4" s="384">
        <f>'إدخال البيانات'!D5</f>
        <v>0</v>
      </c>
      <c r="AC4" s="384" t="e">
        <f>#REF!</f>
        <v>#REF!</v>
      </c>
      <c r="AD4" s="384"/>
      <c r="AE4" s="343" t="s">
        <v>34</v>
      </c>
      <c r="AF4" s="343"/>
      <c r="AG4" s="343"/>
      <c r="AH4" s="378">
        <f>'إدخال البيانات'!F5</f>
        <v>0</v>
      </c>
      <c r="AI4" s="379"/>
      <c r="AJ4" s="379"/>
      <c r="AK4" s="379"/>
      <c r="AL4" s="379"/>
      <c r="AM4" s="199"/>
      <c r="AN4" s="199"/>
      <c r="AO4" s="200" t="s">
        <v>102</v>
      </c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8"/>
      <c r="BD4" s="199"/>
      <c r="BE4" s="200" t="s">
        <v>102</v>
      </c>
      <c r="BO4" s="64"/>
      <c r="BP4" s="64"/>
      <c r="BQ4" s="173"/>
      <c r="BR4" s="64"/>
      <c r="BS4" s="64"/>
      <c r="BT4" s="64"/>
      <c r="BU4" s="64"/>
      <c r="BV4" s="64"/>
      <c r="BW4" s="64"/>
      <c r="BX4" s="64"/>
      <c r="BY4" s="64"/>
    </row>
    <row r="5" spans="1:79" s="65" customFormat="1" ht="21" customHeight="1" thickTop="1" thickBot="1" x14ac:dyDescent="0.3">
      <c r="A5" s="329" t="s">
        <v>103</v>
      </c>
      <c r="B5" s="330"/>
      <c r="C5" s="331"/>
      <c r="D5" s="336"/>
      <c r="E5" s="337"/>
      <c r="F5" s="337"/>
      <c r="G5" s="337"/>
      <c r="H5" s="337"/>
      <c r="I5" s="337"/>
      <c r="J5" s="337"/>
      <c r="K5" s="337"/>
      <c r="L5" s="338"/>
      <c r="M5" s="343" t="s">
        <v>104</v>
      </c>
      <c r="N5" s="343"/>
      <c r="O5" s="343"/>
      <c r="P5" s="346" t="e">
        <f>VLOOKUP($D$1,ورقة2!$A$2:$U$2928,15,0)</f>
        <v>#N/A</v>
      </c>
      <c r="Q5" s="346"/>
      <c r="R5" s="346"/>
      <c r="S5" s="343" t="s">
        <v>105</v>
      </c>
      <c r="T5" s="343"/>
      <c r="U5" s="343"/>
      <c r="V5" s="344" t="e">
        <f>VLOOKUP($D$1,ورقة2!$A$2:$U$2928,16,0)</f>
        <v>#N/A</v>
      </c>
      <c r="W5" s="344"/>
      <c r="X5" s="344"/>
      <c r="Y5" s="343" t="s">
        <v>106</v>
      </c>
      <c r="Z5" s="343"/>
      <c r="AA5" s="343"/>
      <c r="AB5" s="346" t="e">
        <f>VLOOKUP($D$1,ورقة2!$A$2:$U$2928,17,0)</f>
        <v>#N/A</v>
      </c>
      <c r="AC5" s="346"/>
      <c r="AD5" s="346"/>
      <c r="AE5" s="34"/>
      <c r="AF5" s="34"/>
      <c r="AG5" s="34"/>
      <c r="AH5" s="38"/>
      <c r="AI5" s="38"/>
      <c r="AJ5" s="38"/>
      <c r="AK5" s="39"/>
      <c r="AL5" s="39"/>
      <c r="AM5" s="199"/>
      <c r="AN5" s="199"/>
      <c r="AO5" s="199" t="s">
        <v>107</v>
      </c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 t="s">
        <v>107</v>
      </c>
      <c r="BL5" s="65">
        <v>1</v>
      </c>
      <c r="BN5" s="65" t="s">
        <v>108</v>
      </c>
      <c r="BO5" s="64"/>
      <c r="BP5" s="64"/>
      <c r="BQ5" s="64"/>
      <c r="BR5" s="64"/>
      <c r="BS5" s="64" t="e">
        <f>IF(AND(BS6="",BS7="",BS8="",BS9="",BS10="",BS11=""),"",BL5)</f>
        <v>#N/A</v>
      </c>
      <c r="BT5" s="64" t="e">
        <f>IF(AND(BT6="",BT7="",BT8="",BT9="",BT10="",BT11=""),"",BL5)</f>
        <v>#N/A</v>
      </c>
      <c r="BU5" s="64"/>
      <c r="BV5" s="173"/>
      <c r="BW5" s="64"/>
      <c r="BX5" s="64"/>
      <c r="BY5" s="64"/>
    </row>
    <row r="6" spans="1:79" s="65" customFormat="1" ht="5.25" customHeight="1" thickBot="1" x14ac:dyDescent="0.3">
      <c r="A6" s="208"/>
      <c r="B6" s="208"/>
      <c r="C6" s="208"/>
      <c r="D6" s="206"/>
      <c r="E6" s="206"/>
      <c r="F6" s="206"/>
      <c r="G6" s="206"/>
      <c r="H6" s="206"/>
      <c r="AK6" s="34"/>
      <c r="AL6" s="34"/>
      <c r="AM6" s="201"/>
      <c r="AN6" s="201"/>
      <c r="AO6" s="199" t="s">
        <v>109</v>
      </c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 t="s">
        <v>109</v>
      </c>
      <c r="BK6" s="65" t="e">
        <f>IF(BR6="م",BL6,"")</f>
        <v>#N/A</v>
      </c>
      <c r="BL6" s="172">
        <v>2</v>
      </c>
      <c r="BM6" s="172">
        <v>1</v>
      </c>
      <c r="BN6" s="172" t="s">
        <v>110</v>
      </c>
      <c r="BO6" s="64" t="s">
        <v>111</v>
      </c>
      <c r="BP6" s="64" t="s">
        <v>112</v>
      </c>
      <c r="BQ6" s="64" t="str">
        <f t="shared" ref="BQ6:BQ11" si="0">IFERROR(VLOOKUP(BL6,$G$9:$T$21,13,0),"")</f>
        <v/>
      </c>
      <c r="BR6" s="174" t="e">
        <f>IF(VLOOKUP($D$1,ورقة4!$A$3:$AV$1929,3,0)=0,"",(VLOOKUP($D$1,ورقة4!$A$3:$AV$1929,3,0)))</f>
        <v>#N/A</v>
      </c>
      <c r="BS6" s="173" t="e">
        <f t="shared" ref="BS6:BS11" si="1">IF(BR6="م",BL6,"")</f>
        <v>#N/A</v>
      </c>
      <c r="BT6" s="64" t="e">
        <f t="shared" ref="BT6:BT11" si="2">IF(BR6="","",BL6)</f>
        <v>#N/A</v>
      </c>
      <c r="BU6" s="64"/>
      <c r="BV6" s="64"/>
      <c r="BW6" s="64"/>
      <c r="BX6" s="61"/>
      <c r="BY6" s="64"/>
    </row>
    <row r="7" spans="1:79" ht="26.25" customHeight="1" thickTop="1" thickBot="1" x14ac:dyDescent="0.45">
      <c r="J7" s="348" t="e">
        <f>IF(D2="مستنفذ","استنفذت فرص التسجيل بسبب رسوبك لمدة ثلاث سنوات متتالية","")</f>
        <v>#N/A</v>
      </c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156"/>
      <c r="AC7" s="380" t="s">
        <v>113</v>
      </c>
      <c r="AD7" s="381"/>
      <c r="AE7" s="381"/>
      <c r="AF7" s="381"/>
      <c r="AG7" s="382"/>
      <c r="AH7" s="371" t="e">
        <f>IF(D2="الرابعة حديث",50000,0)</f>
        <v>#N/A</v>
      </c>
      <c r="AI7" s="372"/>
      <c r="AJ7" s="373"/>
      <c r="AL7" s="34"/>
      <c r="AM7" s="201"/>
      <c r="AN7" s="201"/>
      <c r="AO7" s="199" t="s">
        <v>697</v>
      </c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198"/>
      <c r="BD7" s="202"/>
      <c r="BE7" s="199" t="s">
        <v>114</v>
      </c>
      <c r="BK7" s="65" t="e">
        <f t="shared" ref="BK7:BK42" si="3">IF(BR7="م",BL7,"")</f>
        <v>#N/A</v>
      </c>
      <c r="BL7" s="65">
        <v>3</v>
      </c>
      <c r="BM7" s="172">
        <v>2</v>
      </c>
      <c r="BN7" s="172" t="s">
        <v>115</v>
      </c>
      <c r="BO7" s="64" t="s">
        <v>111</v>
      </c>
      <c r="BP7" s="64" t="s">
        <v>112</v>
      </c>
      <c r="BQ7" s="64" t="str">
        <f t="shared" si="0"/>
        <v/>
      </c>
      <c r="BR7" s="175" t="e">
        <f>IF(VLOOKUP($D$1,ورقة4!$A$3:$AV$1929,4,0)=0,"",(VLOOKUP($D$1,ورقة4!$A$3:$AV$1929,4,0)))</f>
        <v>#N/A</v>
      </c>
      <c r="BS7" s="173" t="e">
        <f t="shared" si="1"/>
        <v>#N/A</v>
      </c>
      <c r="BT7" s="64" t="e">
        <f t="shared" si="2"/>
        <v>#N/A</v>
      </c>
      <c r="BU7" s="64"/>
      <c r="BX7" s="64"/>
      <c r="BY7" s="64"/>
      <c r="BZ7" s="65"/>
      <c r="CA7" s="65"/>
    </row>
    <row r="8" spans="1:79" ht="30.75" customHeight="1" thickTop="1" x14ac:dyDescent="0.3">
      <c r="H8" s="208"/>
      <c r="J8" s="164" t="s">
        <v>116</v>
      </c>
      <c r="K8" s="349" t="s">
        <v>117</v>
      </c>
      <c r="L8" s="349"/>
      <c r="M8" s="349"/>
      <c r="N8" s="349"/>
      <c r="O8" s="349"/>
      <c r="P8" s="349"/>
      <c r="Q8" s="349"/>
      <c r="R8" s="349"/>
      <c r="S8" s="349"/>
      <c r="T8" s="349"/>
      <c r="V8" s="386" t="s">
        <v>118</v>
      </c>
      <c r="W8" s="386"/>
      <c r="X8" s="386"/>
      <c r="Y8" s="386"/>
      <c r="Z8" s="386"/>
      <c r="AA8" s="386"/>
      <c r="AB8" s="156"/>
      <c r="AC8" s="351" t="s">
        <v>119</v>
      </c>
      <c r="AD8" s="352"/>
      <c r="AE8" s="352"/>
      <c r="AF8" s="352"/>
      <c r="AG8" s="352"/>
      <c r="AH8" s="333" t="e">
        <f>IF(AC20="ضعف الرسوم",SUM(I10:I30)*2,SUM(I10:I30))</f>
        <v>#N/A</v>
      </c>
      <c r="AI8" s="333"/>
      <c r="AJ8" s="334"/>
      <c r="AM8" s="202"/>
      <c r="AN8" s="202"/>
      <c r="AO8" s="202" t="s">
        <v>120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199"/>
      <c r="BD8" s="202"/>
      <c r="BE8" s="202"/>
      <c r="BK8" s="65" t="e">
        <f t="shared" si="3"/>
        <v>#N/A</v>
      </c>
      <c r="BL8" s="172">
        <v>4</v>
      </c>
      <c r="BM8" s="172">
        <v>3</v>
      </c>
      <c r="BN8" s="172" t="s">
        <v>121</v>
      </c>
      <c r="BO8" s="64" t="s">
        <v>111</v>
      </c>
      <c r="BP8" s="64" t="s">
        <v>112</v>
      </c>
      <c r="BQ8" s="64" t="str">
        <f t="shared" si="0"/>
        <v/>
      </c>
      <c r="BR8" s="175" t="e">
        <f>IF(VLOOKUP($D$1,ورقة4!$A$3:$AV$1929,5,0)=0,"",(VLOOKUP($D$1,ورقة4!$A$3:$AV$1929,5,0)))</f>
        <v>#N/A</v>
      </c>
      <c r="BS8" s="173" t="e">
        <f t="shared" si="1"/>
        <v>#N/A</v>
      </c>
      <c r="BT8" s="64" t="e">
        <f t="shared" si="2"/>
        <v>#N/A</v>
      </c>
      <c r="BU8" s="64"/>
      <c r="BX8" s="61"/>
      <c r="BY8" s="64"/>
      <c r="BZ8" s="65"/>
      <c r="CA8" s="65"/>
    </row>
    <row r="9" spans="1:79" ht="23.25" customHeight="1" thickBot="1" x14ac:dyDescent="0.35">
      <c r="A9" s="226"/>
      <c r="B9" s="226"/>
      <c r="C9" s="226"/>
      <c r="D9" s="226"/>
      <c r="E9" s="226"/>
      <c r="F9" s="226" t="str">
        <f>IF(AND(T9=1,S9="ج"),H9,"")</f>
        <v/>
      </c>
      <c r="G9" s="226" t="str">
        <f t="shared" ref="G9:G29" si="4">IFERROR(SMALL($BT$5:$BT$54,BL5),"")</f>
        <v/>
      </c>
      <c r="H9" s="226" t="str">
        <f t="shared" ref="H9:H29" si="5">G9</f>
        <v/>
      </c>
      <c r="J9" s="165"/>
      <c r="K9" s="350" t="str">
        <f>IFERROR(VLOOKUP(G9,$BL$4:$BN$54,3,0),"")</f>
        <v/>
      </c>
      <c r="L9" s="350"/>
      <c r="M9" s="350"/>
      <c r="N9" s="350"/>
      <c r="O9" s="350"/>
      <c r="P9" s="350"/>
      <c r="Q9" s="350"/>
      <c r="R9" s="350"/>
      <c r="S9" s="74" t="str">
        <f t="shared" ref="S9:S28" si="6">IFERROR(IF(AND($D$2="الأولى حديث",G9&gt;7,$BZ$25&gt;6),"",IF(VLOOKUP(K9,$BN$5:$BR$54,5,0)=0,"",VLOOKUP(K9,$BN$5:$BR$54,5,0))),"")</f>
        <v/>
      </c>
      <c r="T9" s="75"/>
      <c r="U9" s="156"/>
      <c r="V9" s="386"/>
      <c r="W9" s="386"/>
      <c r="X9" s="386"/>
      <c r="Y9" s="386"/>
      <c r="Z9" s="386"/>
      <c r="AA9" s="386"/>
      <c r="AB9" s="156"/>
      <c r="AC9" s="351" t="s">
        <v>122</v>
      </c>
      <c r="AD9" s="352"/>
      <c r="AE9" s="352"/>
      <c r="AF9" s="352"/>
      <c r="AG9" s="352"/>
      <c r="AH9" s="333">
        <f>IF(AH10&lt;&gt;0,37000,0)</f>
        <v>0</v>
      </c>
      <c r="AI9" s="333"/>
      <c r="AJ9" s="334"/>
      <c r="AK9" s="35"/>
      <c r="AM9" s="202"/>
      <c r="AN9" s="202"/>
      <c r="AO9" s="203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198"/>
      <c r="BD9" s="202"/>
      <c r="BE9" s="202"/>
      <c r="BK9" s="65" t="e">
        <f t="shared" si="3"/>
        <v>#N/A</v>
      </c>
      <c r="BL9" s="65">
        <v>5</v>
      </c>
      <c r="BM9" s="172">
        <v>4</v>
      </c>
      <c r="BN9" s="172" t="s">
        <v>123</v>
      </c>
      <c r="BO9" s="64" t="s">
        <v>111</v>
      </c>
      <c r="BP9" s="64" t="s">
        <v>112</v>
      </c>
      <c r="BQ9" s="64" t="str">
        <f t="shared" si="0"/>
        <v/>
      </c>
      <c r="BR9" s="175" t="e">
        <f>IF(VLOOKUP($D$1,ورقة4!$A$3:$AV$1929,6,0)=0,"",(VLOOKUP($D$1,ورقة4!$A$3:$AV$1929,6,0)))</f>
        <v>#N/A</v>
      </c>
      <c r="BS9" s="173" t="e">
        <f t="shared" si="1"/>
        <v>#N/A</v>
      </c>
      <c r="BT9" s="64" t="e">
        <f t="shared" si="2"/>
        <v>#N/A</v>
      </c>
      <c r="BU9" s="64"/>
      <c r="BX9" s="64"/>
      <c r="BY9" s="64"/>
      <c r="BZ9" s="65"/>
      <c r="CA9" s="65"/>
    </row>
    <row r="10" spans="1:79" ht="23.25" customHeight="1" thickTop="1" x14ac:dyDescent="0.3">
      <c r="A10" s="226"/>
      <c r="B10" s="226"/>
      <c r="C10" s="226">
        <f>IF(D10&gt;0,1,0)</f>
        <v>0</v>
      </c>
      <c r="D10" s="226">
        <f>IF(E10&gt;0,1,0)</f>
        <v>0</v>
      </c>
      <c r="E10" s="227">
        <f t="shared" ref="E10:E27" si="7">IF(I10&lt;&gt;$B$11,I10,0)</f>
        <v>0</v>
      </c>
      <c r="F10" s="226" t="str">
        <f>IF(OR(H10=1,H10=8,H10=14,H10=21,H10=27,H10=33,H10=310,H10=45),H10,IF(AND(T10=1,OR(S10="ج",S10="ر1",S10="ر2",S10="A")),H10,""))</f>
        <v/>
      </c>
      <c r="G10" s="226" t="str">
        <f t="shared" si="4"/>
        <v/>
      </c>
      <c r="H10" s="226" t="str">
        <f t="shared" si="5"/>
        <v/>
      </c>
      <c r="I10" s="69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65" t="str">
        <f>IF(IFERROR(VLOOKUP(H10,$BL$4:$BN$54,2,0),"")=0,"",IFERROR(VLOOKUP(H10,$BL$4:$BN$54,2,0),""))</f>
        <v/>
      </c>
      <c r="K10" s="339" t="str">
        <f t="shared" ref="K10:K27" si="8">IFERROR(VLOOKUP(H10,$BL$4:$BN$54,3,0),"")</f>
        <v/>
      </c>
      <c r="L10" s="340"/>
      <c r="M10" s="340"/>
      <c r="N10" s="340"/>
      <c r="O10" s="340"/>
      <c r="P10" s="340"/>
      <c r="Q10" s="340"/>
      <c r="R10" s="341"/>
      <c r="S10" s="74" t="str">
        <f>IFERROR(IF(AND($D$2="الأولى حديث",G10&gt;7,$BZ$25&gt;6),"",IF(VLOOKUP(K10,$BN$5:$BR$54,5,0)=0,"",VLOOKUP(K10,$BN$5:$BR$54,5,0))),"")</f>
        <v/>
      </c>
      <c r="T10" s="76"/>
      <c r="U10" s="156"/>
      <c r="V10" s="354" t="s">
        <v>86</v>
      </c>
      <c r="W10" s="354"/>
      <c r="X10" s="354"/>
      <c r="Y10" s="354"/>
      <c r="Z10" s="354"/>
      <c r="AA10" s="354"/>
      <c r="AB10" s="156"/>
      <c r="AC10" s="351" t="s">
        <v>124</v>
      </c>
      <c r="AD10" s="352"/>
      <c r="AE10" s="352"/>
      <c r="AF10" s="352"/>
      <c r="AG10" s="352"/>
      <c r="AH10" s="333">
        <f>IF(AB19&gt;0,COUNT(U13:U19)*15000,IF(D5=AO4,COUNT(U13:U19)*15000,IF(OR(D5=AO3,D5=AO6),COUNT(U13:U19)*15000,IF(OR(D5=AO1,D5=AO2,D5=AO8,D5=AO5),COUNT(U13:U19)*15000,COUNT(U13:U19)*15000))))</f>
        <v>0</v>
      </c>
      <c r="AI10" s="333"/>
      <c r="AJ10" s="334"/>
      <c r="AK10" s="40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K10" s="65" t="e">
        <f t="shared" si="3"/>
        <v>#N/A</v>
      </c>
      <c r="BL10" s="172">
        <v>6</v>
      </c>
      <c r="BM10" s="172">
        <v>5</v>
      </c>
      <c r="BN10" s="172" t="s">
        <v>125</v>
      </c>
      <c r="BO10" s="64" t="s">
        <v>111</v>
      </c>
      <c r="BP10" s="64" t="s">
        <v>112</v>
      </c>
      <c r="BQ10" s="64" t="str">
        <f t="shared" si="0"/>
        <v/>
      </c>
      <c r="BR10" s="175" t="e">
        <f>IF(VLOOKUP($D$1,ورقة4!$A$3:$AV$1929,7,0)=0,"",(VLOOKUP($D$1,ورقة4!$A$3:$AV$1929,7,0)))</f>
        <v>#N/A</v>
      </c>
      <c r="BS10" s="173" t="e">
        <f t="shared" si="1"/>
        <v>#N/A</v>
      </c>
      <c r="BT10" s="64" t="e">
        <f t="shared" si="2"/>
        <v>#N/A</v>
      </c>
      <c r="BU10" s="64"/>
      <c r="BX10" s="61"/>
      <c r="BY10" s="64"/>
      <c r="BZ10" s="65"/>
      <c r="CA10" s="65"/>
    </row>
    <row r="11" spans="1:79" ht="23.25" customHeight="1" thickBot="1" x14ac:dyDescent="0.35">
      <c r="A11" s="226"/>
      <c r="B11" s="226" t="b">
        <v>0</v>
      </c>
      <c r="C11" s="226">
        <f>D10+D11</f>
        <v>0</v>
      </c>
      <c r="D11" s="226">
        <f t="shared" ref="D11:D27" si="9">IF(E11&gt;0,1,0)</f>
        <v>0</v>
      </c>
      <c r="E11" s="227">
        <f t="shared" si="7"/>
        <v>0</v>
      </c>
      <c r="F11" s="226" t="str">
        <f t="shared" ref="F11:F29" si="10">IF(AND(T11=1,OR(S11="ج",S11="ر1",S11="ر2",S11="A")),H11,"")</f>
        <v/>
      </c>
      <c r="G11" s="226" t="str">
        <f t="shared" si="4"/>
        <v/>
      </c>
      <c r="H11" s="226" t="str">
        <f t="shared" si="5"/>
        <v/>
      </c>
      <c r="I11" s="69" t="b">
        <f t="shared" ref="I11:I31" si="11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65" t="str">
        <f>IF(IFERROR(VLOOKUP(H11,$BL$4:$BN$54,2,0),"")=0,"",IFERROR(VLOOKUP(H11,$BL$4:$BN$54,2,0),""))</f>
        <v/>
      </c>
      <c r="K11" s="339" t="str">
        <f t="shared" si="8"/>
        <v/>
      </c>
      <c r="L11" s="340"/>
      <c r="M11" s="340"/>
      <c r="N11" s="340"/>
      <c r="O11" s="340"/>
      <c r="P11" s="340"/>
      <c r="Q11" s="340"/>
      <c r="R11" s="341"/>
      <c r="S11" s="74" t="str">
        <f t="shared" si="6"/>
        <v/>
      </c>
      <c r="T11" s="76"/>
      <c r="U11" s="196"/>
      <c r="V11" s="354"/>
      <c r="W11" s="354"/>
      <c r="X11" s="354"/>
      <c r="Y11" s="354"/>
      <c r="Z11" s="354"/>
      <c r="AA11" s="354"/>
      <c r="AB11" s="156"/>
      <c r="AC11" s="351" t="s">
        <v>126</v>
      </c>
      <c r="AD11" s="352"/>
      <c r="AE11" s="352"/>
      <c r="AF11" s="352"/>
      <c r="AG11" s="352"/>
      <c r="AH11" s="333" t="e">
        <f>VLOOKUP($D$1,ورقة2!$A$2:$U$1928,17,0)</f>
        <v>#N/A</v>
      </c>
      <c r="AI11" s="333"/>
      <c r="AJ11" s="334"/>
      <c r="AK11" s="41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K11" s="65" t="e">
        <f t="shared" si="3"/>
        <v>#N/A</v>
      </c>
      <c r="BL11" s="65">
        <v>7</v>
      </c>
      <c r="BM11" s="172">
        <v>102</v>
      </c>
      <c r="BN11" s="172" t="str">
        <f>IF(V10=BT1,"اللغة الإنكليزية (1)","اللغة الفرنسية (1)")</f>
        <v>اللغة الإنكليزية (1)</v>
      </c>
      <c r="BO11" s="64" t="s">
        <v>111</v>
      </c>
      <c r="BP11" s="64" t="s">
        <v>112</v>
      </c>
      <c r="BQ11" s="64" t="str">
        <f t="shared" si="0"/>
        <v/>
      </c>
      <c r="BR11" s="176" t="e">
        <f>IF(VLOOKUP($D$1,ورقة4!$A$3:$AV$1929,8,0)=0,"",(VLOOKUP($D$1,ورقة4!$A$3:$AV$1929,8,0)))</f>
        <v>#N/A</v>
      </c>
      <c r="BS11" s="173" t="e">
        <f t="shared" si="1"/>
        <v>#N/A</v>
      </c>
      <c r="BT11" s="64" t="e">
        <f t="shared" si="2"/>
        <v>#N/A</v>
      </c>
      <c r="BU11" s="64"/>
      <c r="BX11" s="64"/>
      <c r="BY11" s="64"/>
      <c r="BZ11" s="65"/>
      <c r="CA11" s="65"/>
    </row>
    <row r="12" spans="1:79" ht="23.25" customHeight="1" thickBot="1" x14ac:dyDescent="0.35">
      <c r="A12" s="226"/>
      <c r="B12" s="226"/>
      <c r="C12" s="226">
        <f t="shared" ref="C12:C27" si="12">C11+D12</f>
        <v>0</v>
      </c>
      <c r="D12" s="226">
        <f t="shared" si="9"/>
        <v>0</v>
      </c>
      <c r="E12" s="227">
        <f t="shared" si="7"/>
        <v>0</v>
      </c>
      <c r="F12" s="226" t="str">
        <f t="shared" si="10"/>
        <v/>
      </c>
      <c r="G12" s="226" t="str">
        <f t="shared" si="4"/>
        <v/>
      </c>
      <c r="H12" s="226" t="str">
        <f t="shared" si="5"/>
        <v/>
      </c>
      <c r="I12" s="69" t="b">
        <f t="shared" si="11"/>
        <v>0</v>
      </c>
      <c r="J12" s="165" t="str">
        <f t="shared" ref="J12:J26" si="13">IF(IFERROR(VLOOKUP(H12,$BL$4:$BN$54,2,0),"")=0,"",IFERROR(VLOOKUP(H12,$BL$4:$BN$54,2,0),""))</f>
        <v/>
      </c>
      <c r="K12" s="339" t="str">
        <f t="shared" si="8"/>
        <v/>
      </c>
      <c r="L12" s="340"/>
      <c r="M12" s="340"/>
      <c r="N12" s="340"/>
      <c r="O12" s="340"/>
      <c r="P12" s="340"/>
      <c r="Q12" s="340"/>
      <c r="R12" s="341"/>
      <c r="S12" s="74" t="str">
        <f>IFERROR(IF(AND($D$2="الأولى حديث",G12&gt;7,$BZ$25&gt;6),"",IF(VLOOKUP(K12,$BN$5:$BR$54,5,0)=0,"",VLOOKUP(K12,$BN$5:$BR$54,5,0))),"")</f>
        <v/>
      </c>
      <c r="T12" s="76"/>
      <c r="U12" s="196"/>
      <c r="V12" s="385" t="e">
        <f>IF(D3="أنثى","منقطعة عن التسجيل في","منقطع عن التسجيل في")</f>
        <v>#N/A</v>
      </c>
      <c r="W12" s="385"/>
      <c r="X12" s="385"/>
      <c r="Y12" s="385"/>
      <c r="Z12" s="385"/>
      <c r="AA12" s="385"/>
      <c r="AB12" s="156"/>
      <c r="AC12" s="351" t="s">
        <v>127</v>
      </c>
      <c r="AD12" s="352"/>
      <c r="AE12" s="352"/>
      <c r="AF12" s="352"/>
      <c r="AG12" s="352"/>
      <c r="AH12" s="333" t="e">
        <f>SUM(AH7:AJ10)-SUM(AH11:AJ11)</f>
        <v>#N/A</v>
      </c>
      <c r="AI12" s="333"/>
      <c r="AJ12" s="334"/>
      <c r="AK12" s="41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K12" s="65" t="str">
        <f t="shared" si="3"/>
        <v/>
      </c>
      <c r="BL12" s="172">
        <v>8</v>
      </c>
      <c r="BN12" s="65" t="s">
        <v>128</v>
      </c>
      <c r="BQ12" s="64" t="str">
        <f t="shared" ref="BQ12:BQ24" si="14">IFERROR(VLOOKUP(BN12,$K$9:$T$21,10,0),"")</f>
        <v/>
      </c>
      <c r="BS12" s="173" t="e">
        <f>IF(AND(BS13="",BS14="",BS15="",BS16="",BS17=""),"",BL12)</f>
        <v>#N/A</v>
      </c>
      <c r="BT12" s="64" t="e">
        <f>IF(AND(BT13="",BT14="",BT15="",BT16="",BT17=""),"",BL12)</f>
        <v>#N/A</v>
      </c>
      <c r="BX12" s="61"/>
      <c r="BY12" s="64"/>
      <c r="BZ12" s="65"/>
      <c r="CA12" s="65"/>
    </row>
    <row r="13" spans="1:79" ht="23.25" customHeight="1" x14ac:dyDescent="0.3">
      <c r="A13" s="226"/>
      <c r="B13" s="226"/>
      <c r="C13" s="226">
        <f t="shared" si="12"/>
        <v>0</v>
      </c>
      <c r="D13" s="226">
        <f t="shared" si="9"/>
        <v>0</v>
      </c>
      <c r="E13" s="227">
        <f t="shared" si="7"/>
        <v>0</v>
      </c>
      <c r="F13" s="226" t="str">
        <f t="shared" si="10"/>
        <v/>
      </c>
      <c r="G13" s="226" t="str">
        <f t="shared" si="4"/>
        <v/>
      </c>
      <c r="H13" s="226" t="str">
        <f t="shared" si="5"/>
        <v/>
      </c>
      <c r="I13" s="69" t="b">
        <f t="shared" si="11"/>
        <v>0</v>
      </c>
      <c r="J13" s="165" t="str">
        <f t="shared" si="13"/>
        <v/>
      </c>
      <c r="K13" s="339" t="str">
        <f t="shared" si="8"/>
        <v/>
      </c>
      <c r="L13" s="340"/>
      <c r="M13" s="340"/>
      <c r="N13" s="340"/>
      <c r="O13" s="340"/>
      <c r="P13" s="340"/>
      <c r="Q13" s="340"/>
      <c r="R13" s="341"/>
      <c r="S13" s="74" t="str">
        <f t="shared" si="6"/>
        <v/>
      </c>
      <c r="T13" s="76"/>
      <c r="U13" s="196" t="str">
        <f t="shared" ref="U13:U23" si="15">IFERROR(SMALL($A$27:$A$38,BL5),"")</f>
        <v/>
      </c>
      <c r="V13" s="347" t="str">
        <f t="shared" ref="V13:V23" si="16">IFERROR(VLOOKUP(U13,$A$49:$B$60,2,0),"")</f>
        <v/>
      </c>
      <c r="W13" s="347"/>
      <c r="X13" s="347"/>
      <c r="Y13" s="347"/>
      <c r="Z13" s="347"/>
      <c r="AA13" s="347"/>
      <c r="AB13" s="156"/>
      <c r="AC13" s="351" t="s">
        <v>129</v>
      </c>
      <c r="AD13" s="352"/>
      <c r="AE13" s="352"/>
      <c r="AF13" s="352"/>
      <c r="AG13" s="352"/>
      <c r="AH13" s="355"/>
      <c r="AI13" s="355"/>
      <c r="AJ13" s="356"/>
      <c r="AK13" s="4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K13" s="65" t="e">
        <f t="shared" si="3"/>
        <v>#N/A</v>
      </c>
      <c r="BL13" s="65">
        <v>9</v>
      </c>
      <c r="BM13" s="172">
        <v>6</v>
      </c>
      <c r="BN13" s="172" t="s">
        <v>130</v>
      </c>
      <c r="BO13" s="67" t="s">
        <v>111</v>
      </c>
      <c r="BP13" s="67" t="s">
        <v>131</v>
      </c>
      <c r="BQ13" s="64" t="str">
        <f t="shared" si="14"/>
        <v/>
      </c>
      <c r="BR13" s="174" t="e">
        <f>IF(VLOOKUP($D$1,ورقة4!$A$3:$AV$1929,9,0)=0,"",(VLOOKUP($D$1,ورقة4!$A$3:$AV$1929,9,0)))</f>
        <v>#N/A</v>
      </c>
      <c r="BS13" s="173" t="e">
        <f>IF(BR13="م",BL13,"")</f>
        <v>#N/A</v>
      </c>
      <c r="BT13" s="64" t="e">
        <f>IF(BR13="","",BL13)</f>
        <v>#N/A</v>
      </c>
      <c r="BX13" s="64"/>
      <c r="BY13" s="64"/>
      <c r="BZ13" s="65"/>
      <c r="CA13" s="65"/>
    </row>
    <row r="14" spans="1:79" ht="23.25" customHeight="1" x14ac:dyDescent="0.3">
      <c r="A14" s="226"/>
      <c r="B14" s="226"/>
      <c r="C14" s="226">
        <f t="shared" si="12"/>
        <v>0</v>
      </c>
      <c r="D14" s="226">
        <f t="shared" si="9"/>
        <v>0</v>
      </c>
      <c r="E14" s="227">
        <f t="shared" si="7"/>
        <v>0</v>
      </c>
      <c r="F14" s="226" t="str">
        <f t="shared" si="10"/>
        <v/>
      </c>
      <c r="G14" s="226" t="str">
        <f t="shared" si="4"/>
        <v/>
      </c>
      <c r="H14" s="226" t="str">
        <f t="shared" si="5"/>
        <v/>
      </c>
      <c r="I14" s="69" t="b">
        <f t="shared" si="11"/>
        <v>0</v>
      </c>
      <c r="J14" s="165" t="str">
        <f t="shared" si="13"/>
        <v/>
      </c>
      <c r="K14" s="339" t="str">
        <f t="shared" si="8"/>
        <v/>
      </c>
      <c r="L14" s="340"/>
      <c r="M14" s="340"/>
      <c r="N14" s="340"/>
      <c r="O14" s="340"/>
      <c r="P14" s="340"/>
      <c r="Q14" s="340"/>
      <c r="R14" s="341"/>
      <c r="S14" s="74" t="str">
        <f t="shared" si="6"/>
        <v/>
      </c>
      <c r="T14" s="76"/>
      <c r="U14" s="196" t="str">
        <f t="shared" si="15"/>
        <v/>
      </c>
      <c r="V14" s="347" t="str">
        <f t="shared" si="16"/>
        <v/>
      </c>
      <c r="W14" s="347"/>
      <c r="X14" s="347"/>
      <c r="Y14" s="347"/>
      <c r="Z14" s="347"/>
      <c r="AA14" s="347"/>
      <c r="AB14" s="156"/>
      <c r="AC14" s="351" t="s">
        <v>132</v>
      </c>
      <c r="AD14" s="352"/>
      <c r="AE14" s="352"/>
      <c r="AF14" s="352"/>
      <c r="AG14" s="352"/>
      <c r="AH14" s="333" t="e">
        <f>IF(OR(AH12&lt;10000,D5=AO4,AH19=2,AH19=1),AH12,IF(AH13="نعم",AE25+AE26/2,AH12))</f>
        <v>#N/A</v>
      </c>
      <c r="AI14" s="333"/>
      <c r="AJ14" s="334"/>
      <c r="AK14" s="4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K14" s="65" t="e">
        <f t="shared" si="3"/>
        <v>#N/A</v>
      </c>
      <c r="BL14" s="172">
        <v>10</v>
      </c>
      <c r="BM14" s="172">
        <v>7</v>
      </c>
      <c r="BN14" s="172" t="s">
        <v>133</v>
      </c>
      <c r="BO14" s="67" t="s">
        <v>111</v>
      </c>
      <c r="BP14" s="67" t="s">
        <v>131</v>
      </c>
      <c r="BQ14" s="64" t="str">
        <f t="shared" si="14"/>
        <v/>
      </c>
      <c r="BR14" s="175" t="e">
        <f>IF(VLOOKUP($D$1,ورقة4!$A$3:$AV$1929,10,0)=0,"",(VLOOKUP($D$1,ورقة4!$A$3:$AV$1929,10,0)))</f>
        <v>#N/A</v>
      </c>
      <c r="BS14" s="173" t="e">
        <f>IF(BR14="م",BL14,"")</f>
        <v>#N/A</v>
      </c>
      <c r="BT14" s="64" t="e">
        <f>IF(BR14="","",BL14)</f>
        <v>#N/A</v>
      </c>
      <c r="BX14" s="61"/>
      <c r="BY14" s="64"/>
      <c r="BZ14" s="65"/>
      <c r="CA14" s="65"/>
    </row>
    <row r="15" spans="1:79" ht="23.25" customHeight="1" x14ac:dyDescent="0.3">
      <c r="A15" s="226"/>
      <c r="B15" s="226"/>
      <c r="C15" s="226">
        <f t="shared" si="12"/>
        <v>0</v>
      </c>
      <c r="D15" s="226">
        <f t="shared" si="9"/>
        <v>0</v>
      </c>
      <c r="E15" s="227">
        <f t="shared" si="7"/>
        <v>0</v>
      </c>
      <c r="F15" s="226" t="str">
        <f t="shared" si="10"/>
        <v/>
      </c>
      <c r="G15" s="226" t="str">
        <f t="shared" si="4"/>
        <v/>
      </c>
      <c r="H15" s="226" t="str">
        <f t="shared" si="5"/>
        <v/>
      </c>
      <c r="I15" s="69" t="b">
        <f t="shared" si="11"/>
        <v>0</v>
      </c>
      <c r="J15" s="165" t="str">
        <f t="shared" si="13"/>
        <v/>
      </c>
      <c r="K15" s="339" t="str">
        <f t="shared" si="8"/>
        <v/>
      </c>
      <c r="L15" s="340"/>
      <c r="M15" s="340"/>
      <c r="N15" s="340"/>
      <c r="O15" s="340"/>
      <c r="P15" s="340"/>
      <c r="Q15" s="340"/>
      <c r="R15" s="341"/>
      <c r="S15" s="74" t="str">
        <f t="shared" si="6"/>
        <v/>
      </c>
      <c r="T15" s="76"/>
      <c r="U15" s="196" t="str">
        <f t="shared" si="15"/>
        <v/>
      </c>
      <c r="V15" s="347" t="str">
        <f t="shared" si="16"/>
        <v/>
      </c>
      <c r="W15" s="347"/>
      <c r="X15" s="347"/>
      <c r="Y15" s="347"/>
      <c r="Z15" s="347"/>
      <c r="AA15" s="347"/>
      <c r="AB15" s="156"/>
      <c r="AC15" s="351" t="s">
        <v>134</v>
      </c>
      <c r="AD15" s="352"/>
      <c r="AE15" s="352"/>
      <c r="AF15" s="352"/>
      <c r="AG15" s="352"/>
      <c r="AH15" s="333" t="e">
        <f>IF(OR(D5=BE4,D5=BE7),0,AH12-AH14)</f>
        <v>#N/A</v>
      </c>
      <c r="AI15" s="333"/>
      <c r="AJ15" s="334"/>
      <c r="AK15" s="4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K15" s="65" t="e">
        <f t="shared" si="3"/>
        <v>#N/A</v>
      </c>
      <c r="BL15" s="65">
        <v>11</v>
      </c>
      <c r="BM15" s="172">
        <v>8</v>
      </c>
      <c r="BN15" s="172" t="s">
        <v>135</v>
      </c>
      <c r="BO15" s="67" t="s">
        <v>111</v>
      </c>
      <c r="BP15" s="67" t="s">
        <v>131</v>
      </c>
      <c r="BQ15" s="64" t="str">
        <f t="shared" si="14"/>
        <v/>
      </c>
      <c r="BR15" s="175" t="e">
        <f>IF(VLOOKUP($D$1,ورقة4!$A$3:$AV$1929,11,0)=0,"",(VLOOKUP($D$1,ورقة4!$A$3:$AV$1929,11,0)))</f>
        <v>#N/A</v>
      </c>
      <c r="BS15" s="173" t="e">
        <f>IF(BR15="م",BL15,"")</f>
        <v>#N/A</v>
      </c>
      <c r="BT15" s="64" t="e">
        <f>IF(BR15="","",BL15)</f>
        <v>#N/A</v>
      </c>
      <c r="BX15" s="64"/>
      <c r="BY15" s="64"/>
      <c r="BZ15" s="65"/>
      <c r="CA15" s="65"/>
    </row>
    <row r="16" spans="1:79" ht="23.25" customHeight="1" x14ac:dyDescent="0.3">
      <c r="A16" s="226"/>
      <c r="B16" s="226"/>
      <c r="C16" s="226">
        <f t="shared" si="12"/>
        <v>0</v>
      </c>
      <c r="D16" s="226">
        <f t="shared" si="9"/>
        <v>0</v>
      </c>
      <c r="E16" s="227">
        <f t="shared" si="7"/>
        <v>0</v>
      </c>
      <c r="F16" s="226" t="str">
        <f t="shared" si="10"/>
        <v/>
      </c>
      <c r="G16" s="226" t="str">
        <f t="shared" si="4"/>
        <v/>
      </c>
      <c r="H16" s="226" t="str">
        <f t="shared" si="5"/>
        <v/>
      </c>
      <c r="I16" s="69" t="b">
        <f t="shared" si="11"/>
        <v>0</v>
      </c>
      <c r="J16" s="165" t="str">
        <f>IF(IFERROR(VLOOKUP(H16,$BL$4:$BN$54,2,0),"")=0,"",IFERROR(VLOOKUP(H16,$BL$4:$BN$54,2,0),""))</f>
        <v/>
      </c>
      <c r="K16" s="339" t="str">
        <f t="shared" si="8"/>
        <v/>
      </c>
      <c r="L16" s="340"/>
      <c r="M16" s="340"/>
      <c r="N16" s="340"/>
      <c r="O16" s="340"/>
      <c r="P16" s="340"/>
      <c r="Q16" s="340"/>
      <c r="R16" s="341"/>
      <c r="S16" s="74" t="str">
        <f t="shared" si="6"/>
        <v/>
      </c>
      <c r="T16" s="76"/>
      <c r="U16" s="196" t="str">
        <f t="shared" si="15"/>
        <v/>
      </c>
      <c r="V16" s="347" t="str">
        <f t="shared" si="16"/>
        <v/>
      </c>
      <c r="W16" s="347"/>
      <c r="X16" s="347"/>
      <c r="Y16" s="347"/>
      <c r="Z16" s="347"/>
      <c r="AA16" s="347"/>
      <c r="AB16" s="156"/>
      <c r="AC16" s="351" t="s">
        <v>136</v>
      </c>
      <c r="AD16" s="352"/>
      <c r="AE16" s="352"/>
      <c r="AF16" s="352"/>
      <c r="AG16" s="352"/>
      <c r="AH16" s="333">
        <f>COUNTIFS(S9:S27,"ج",T9:T27,1)</f>
        <v>0</v>
      </c>
      <c r="AI16" s="333"/>
      <c r="AJ16" s="334"/>
      <c r="AK16" s="4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K16" s="65" t="e">
        <f t="shared" si="3"/>
        <v>#N/A</v>
      </c>
      <c r="BL16" s="172">
        <v>12</v>
      </c>
      <c r="BM16" s="172">
        <v>9</v>
      </c>
      <c r="BN16" s="172" t="str">
        <f>IF(V10=BT1,"دراسات تجارية باللغة الإنكليزية","دراسات تجارية باللغة الفرنسية")</f>
        <v>دراسات تجارية باللغة الإنكليزية</v>
      </c>
      <c r="BO16" s="67" t="s">
        <v>111</v>
      </c>
      <c r="BP16" s="67" t="s">
        <v>131</v>
      </c>
      <c r="BQ16" s="64" t="str">
        <f t="shared" si="14"/>
        <v/>
      </c>
      <c r="BR16" s="175" t="e">
        <f>IF(VLOOKUP($D$1,ورقة4!$A$3:$AV$1929,12,0)=0,"",(VLOOKUP($D$1,ورقة4!$A$3:$AV$1929,12,0)))</f>
        <v>#N/A</v>
      </c>
      <c r="BS16" s="173" t="e">
        <f>IF(BR16="م",BL16,"")</f>
        <v>#N/A</v>
      </c>
      <c r="BT16" s="64" t="e">
        <f>IF(BR16="","",BL16)</f>
        <v>#N/A</v>
      </c>
      <c r="BU16" s="61"/>
      <c r="BV16" s="61"/>
      <c r="BX16" s="61"/>
      <c r="BY16" s="64"/>
      <c r="BZ16" s="65"/>
      <c r="CA16" s="65"/>
    </row>
    <row r="17" spans="1:79" ht="23.25" customHeight="1" thickBot="1" x14ac:dyDescent="0.35">
      <c r="A17" s="226"/>
      <c r="B17" s="226"/>
      <c r="C17" s="226">
        <f t="shared" si="12"/>
        <v>0</v>
      </c>
      <c r="D17" s="226">
        <f t="shared" si="9"/>
        <v>0</v>
      </c>
      <c r="E17" s="227">
        <f t="shared" si="7"/>
        <v>0</v>
      </c>
      <c r="F17" s="226" t="str">
        <f t="shared" si="10"/>
        <v/>
      </c>
      <c r="G17" s="226" t="str">
        <f t="shared" si="4"/>
        <v/>
      </c>
      <c r="H17" s="226" t="str">
        <f t="shared" si="5"/>
        <v/>
      </c>
      <c r="I17" s="69" t="b">
        <f t="shared" si="11"/>
        <v>0</v>
      </c>
      <c r="J17" s="165" t="str">
        <f t="shared" si="13"/>
        <v/>
      </c>
      <c r="K17" s="339" t="str">
        <f t="shared" si="8"/>
        <v/>
      </c>
      <c r="L17" s="340"/>
      <c r="M17" s="340"/>
      <c r="N17" s="340"/>
      <c r="O17" s="340"/>
      <c r="P17" s="340"/>
      <c r="Q17" s="340"/>
      <c r="R17" s="341"/>
      <c r="S17" s="74" t="str">
        <f t="shared" si="6"/>
        <v/>
      </c>
      <c r="T17" s="76"/>
      <c r="U17" s="196" t="str">
        <f t="shared" si="15"/>
        <v/>
      </c>
      <c r="V17" s="347" t="str">
        <f t="shared" si="16"/>
        <v/>
      </c>
      <c r="W17" s="347"/>
      <c r="X17" s="347"/>
      <c r="Y17" s="347"/>
      <c r="Z17" s="347"/>
      <c r="AA17" s="347"/>
      <c r="AB17" s="156"/>
      <c r="AC17" s="351" t="s">
        <v>137</v>
      </c>
      <c r="AD17" s="352"/>
      <c r="AE17" s="352"/>
      <c r="AF17" s="352"/>
      <c r="AG17" s="352"/>
      <c r="AH17" s="333">
        <f>COUNTIFS(S9:S27,"ر1",T9:T27,1)</f>
        <v>0</v>
      </c>
      <c r="AI17" s="333"/>
      <c r="AJ17" s="334"/>
      <c r="AK17" s="4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K17" s="65" t="e">
        <f t="shared" si="3"/>
        <v>#N/A</v>
      </c>
      <c r="BL17" s="65">
        <v>13</v>
      </c>
      <c r="BM17" s="172">
        <v>10</v>
      </c>
      <c r="BN17" s="172" t="s">
        <v>138</v>
      </c>
      <c r="BO17" s="67" t="s">
        <v>111</v>
      </c>
      <c r="BP17" s="67" t="s">
        <v>131</v>
      </c>
      <c r="BQ17" s="64" t="str">
        <f t="shared" si="14"/>
        <v/>
      </c>
      <c r="BR17" s="176" t="e">
        <f>IF(VLOOKUP($D$1,ورقة4!$A$3:$AV$1929,13,0)=0,"",(VLOOKUP($D$1,ورقة4!$A$3:$AV$1929,13,0)))</f>
        <v>#N/A</v>
      </c>
      <c r="BS17" s="173" t="e">
        <f>IF(BR17="م",BL17,"")</f>
        <v>#N/A</v>
      </c>
      <c r="BT17" s="64" t="e">
        <f>IF(BR17="","",BL17)</f>
        <v>#N/A</v>
      </c>
      <c r="BX17" s="64"/>
      <c r="BY17" s="64"/>
      <c r="BZ17" s="65"/>
      <c r="CA17" s="65"/>
    </row>
    <row r="18" spans="1:79" ht="23.25" customHeight="1" thickBot="1" x14ac:dyDescent="0.35">
      <c r="A18" s="226"/>
      <c r="B18" s="226"/>
      <c r="C18" s="226">
        <f t="shared" si="12"/>
        <v>0</v>
      </c>
      <c r="D18" s="226">
        <f t="shared" si="9"/>
        <v>0</v>
      </c>
      <c r="E18" s="227">
        <f t="shared" si="7"/>
        <v>0</v>
      </c>
      <c r="F18" s="226" t="str">
        <f t="shared" si="10"/>
        <v/>
      </c>
      <c r="G18" s="226" t="str">
        <f t="shared" si="4"/>
        <v/>
      </c>
      <c r="H18" s="226" t="str">
        <f t="shared" si="5"/>
        <v/>
      </c>
      <c r="I18" s="69" t="b">
        <f t="shared" si="11"/>
        <v>0</v>
      </c>
      <c r="J18" s="165" t="str">
        <f t="shared" si="13"/>
        <v/>
      </c>
      <c r="K18" s="339" t="str">
        <f t="shared" si="8"/>
        <v/>
      </c>
      <c r="L18" s="340"/>
      <c r="M18" s="340"/>
      <c r="N18" s="340"/>
      <c r="O18" s="340"/>
      <c r="P18" s="340"/>
      <c r="Q18" s="340"/>
      <c r="R18" s="341"/>
      <c r="S18" s="74" t="str">
        <f t="shared" si="6"/>
        <v/>
      </c>
      <c r="T18" s="76"/>
      <c r="U18" s="196" t="str">
        <f t="shared" si="15"/>
        <v/>
      </c>
      <c r="V18" s="347" t="str">
        <f t="shared" si="16"/>
        <v/>
      </c>
      <c r="W18" s="347"/>
      <c r="X18" s="347"/>
      <c r="Y18" s="347"/>
      <c r="Z18" s="347"/>
      <c r="AA18" s="347"/>
      <c r="AB18" s="156"/>
      <c r="AC18" s="351" t="s">
        <v>139</v>
      </c>
      <c r="AD18" s="352"/>
      <c r="AE18" s="352"/>
      <c r="AF18" s="352"/>
      <c r="AG18" s="352"/>
      <c r="AH18" s="333">
        <f>COUNTIFS(S9:S27,"ر2",T9:T27,1)</f>
        <v>0</v>
      </c>
      <c r="AI18" s="333"/>
      <c r="AJ18" s="334"/>
      <c r="AK18" s="4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K18" s="65" t="str">
        <f t="shared" si="3"/>
        <v/>
      </c>
      <c r="BL18" s="65">
        <v>14</v>
      </c>
      <c r="BN18" s="65" t="s">
        <v>140</v>
      </c>
      <c r="BQ18" s="64" t="str">
        <f t="shared" si="14"/>
        <v/>
      </c>
      <c r="BS18" s="173" t="e">
        <f>IF(AND(BS19="",BS20="",BS21="",BS22="",BS23="",BS24=""),"",BL18)</f>
        <v>#N/A</v>
      </c>
      <c r="BT18" s="64" t="e">
        <f>IF(AND(BT19="",BT20="",BT21="",BT22="",BT23="",BT24=""),"",BL18)</f>
        <v>#N/A</v>
      </c>
      <c r="BX18" s="61"/>
      <c r="BY18" s="64"/>
      <c r="BZ18" s="65"/>
      <c r="CA18" s="65"/>
    </row>
    <row r="19" spans="1:79" ht="23.25" customHeight="1" thickBot="1" x14ac:dyDescent="0.35">
      <c r="A19" s="226"/>
      <c r="B19" s="226"/>
      <c r="C19" s="226">
        <f t="shared" si="12"/>
        <v>0</v>
      </c>
      <c r="D19" s="226">
        <f t="shared" si="9"/>
        <v>0</v>
      </c>
      <c r="E19" s="227">
        <f t="shared" si="7"/>
        <v>0</v>
      </c>
      <c r="F19" s="226" t="str">
        <f t="shared" si="10"/>
        <v/>
      </c>
      <c r="G19" s="226" t="str">
        <f t="shared" si="4"/>
        <v/>
      </c>
      <c r="H19" s="226" t="str">
        <f t="shared" si="5"/>
        <v/>
      </c>
      <c r="I19" s="69" t="b">
        <f t="shared" si="11"/>
        <v>0</v>
      </c>
      <c r="J19" s="165" t="str">
        <f t="shared" si="13"/>
        <v/>
      </c>
      <c r="K19" s="339" t="str">
        <f t="shared" si="8"/>
        <v/>
      </c>
      <c r="L19" s="340"/>
      <c r="M19" s="340"/>
      <c r="N19" s="340"/>
      <c r="O19" s="340"/>
      <c r="P19" s="340"/>
      <c r="Q19" s="340"/>
      <c r="R19" s="341"/>
      <c r="S19" s="74" t="str">
        <f t="shared" si="6"/>
        <v/>
      </c>
      <c r="T19" s="76"/>
      <c r="U19" s="196" t="str">
        <f t="shared" si="15"/>
        <v/>
      </c>
      <c r="V19" s="347" t="str">
        <f t="shared" si="16"/>
        <v/>
      </c>
      <c r="W19" s="347"/>
      <c r="X19" s="347"/>
      <c r="Y19" s="347"/>
      <c r="Z19" s="347"/>
      <c r="AA19" s="347"/>
      <c r="AB19" s="66">
        <f>COUNTIF(S10:S31,"A")</f>
        <v>0</v>
      </c>
      <c r="AC19" s="357" t="s">
        <v>141</v>
      </c>
      <c r="AD19" s="358"/>
      <c r="AE19" s="358"/>
      <c r="AF19" s="358"/>
      <c r="AG19" s="358"/>
      <c r="AH19" s="359">
        <f>IF(AB19&gt;0,COUNTIFS(S10:S29,"A",T10:T29,1),SUM(AH16:AJ18))</f>
        <v>0</v>
      </c>
      <c r="AI19" s="359"/>
      <c r="AJ19" s="360"/>
      <c r="AK19" s="60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K19" s="65" t="e">
        <f t="shared" si="3"/>
        <v>#N/A</v>
      </c>
      <c r="BL19" s="172">
        <v>15</v>
      </c>
      <c r="BM19" s="172">
        <v>11</v>
      </c>
      <c r="BN19" s="172" t="s">
        <v>142</v>
      </c>
      <c r="BO19" s="67" t="s">
        <v>143</v>
      </c>
      <c r="BP19" s="67" t="s">
        <v>112</v>
      </c>
      <c r="BQ19" s="64" t="str">
        <f t="shared" si="14"/>
        <v/>
      </c>
      <c r="BR19" s="174" t="e">
        <f>IF(VLOOKUP($D$1,ورقة4!$A$3:$AV$1929,14,0)=0,"",(VLOOKUP($D$1,ورقة4!$A$3:$AV$1929,14,0)))</f>
        <v>#N/A</v>
      </c>
      <c r="BS19" s="173" t="e">
        <f t="shared" ref="BS19:BS24" si="17">IF(BR19="م",BL19,"")</f>
        <v>#N/A</v>
      </c>
      <c r="BT19" s="64" t="e">
        <f t="shared" ref="BT19:BT24" si="18">IF(BR19="","",BL19)</f>
        <v>#N/A</v>
      </c>
      <c r="BX19" s="64"/>
      <c r="BY19" s="64"/>
      <c r="BZ19" s="65"/>
      <c r="CA19" s="65"/>
    </row>
    <row r="20" spans="1:79" ht="23.25" customHeight="1" thickTop="1" x14ac:dyDescent="0.3">
      <c r="A20" s="226"/>
      <c r="B20" s="226"/>
      <c r="C20" s="226">
        <f t="shared" si="12"/>
        <v>0</v>
      </c>
      <c r="D20" s="226">
        <f t="shared" si="9"/>
        <v>0</v>
      </c>
      <c r="E20" s="227">
        <f t="shared" si="7"/>
        <v>0</v>
      </c>
      <c r="F20" s="226" t="str">
        <f t="shared" si="10"/>
        <v/>
      </c>
      <c r="G20" s="226" t="str">
        <f t="shared" si="4"/>
        <v/>
      </c>
      <c r="H20" s="226" t="str">
        <f t="shared" si="5"/>
        <v/>
      </c>
      <c r="I20" s="69" t="b">
        <f t="shared" si="11"/>
        <v>0</v>
      </c>
      <c r="J20" s="165" t="str">
        <f t="shared" si="13"/>
        <v/>
      </c>
      <c r="K20" s="339" t="str">
        <f>IFERROR(VLOOKUP(H20,$BL$4:$BN$54,3,0),"")</f>
        <v/>
      </c>
      <c r="L20" s="340"/>
      <c r="M20" s="340"/>
      <c r="N20" s="340"/>
      <c r="O20" s="340"/>
      <c r="P20" s="340"/>
      <c r="Q20" s="340"/>
      <c r="R20" s="341"/>
      <c r="S20" s="74" t="str">
        <f t="shared" si="6"/>
        <v/>
      </c>
      <c r="T20" s="76"/>
      <c r="U20" s="196" t="str">
        <f t="shared" si="15"/>
        <v/>
      </c>
      <c r="V20" s="347" t="str">
        <f t="shared" si="16"/>
        <v/>
      </c>
      <c r="W20" s="347"/>
      <c r="X20" s="347"/>
      <c r="Y20" s="347"/>
      <c r="Z20" s="347"/>
      <c r="AA20" s="347"/>
      <c r="AB20" s="156"/>
      <c r="AC20" s="353" t="e">
        <f>'إدخال البيانات'!F1</f>
        <v>#N/A</v>
      </c>
      <c r="AD20" s="353"/>
      <c r="AE20" s="353"/>
      <c r="AF20" s="353"/>
      <c r="AG20" s="353"/>
      <c r="AH20" s="353"/>
      <c r="AI20" s="353"/>
      <c r="AJ20" s="353"/>
      <c r="AK20" s="68" t="e">
        <f>VLOOKUP(D1,ورقة4!A$3:AT$1003,46,1)</f>
        <v>#N/A</v>
      </c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K20" s="65" t="e">
        <f t="shared" si="3"/>
        <v>#N/A</v>
      </c>
      <c r="BL20" s="65">
        <v>16</v>
      </c>
      <c r="BM20" s="172">
        <v>12</v>
      </c>
      <c r="BN20" s="172" t="s">
        <v>144</v>
      </c>
      <c r="BO20" s="67" t="s">
        <v>143</v>
      </c>
      <c r="BP20" s="67" t="s">
        <v>112</v>
      </c>
      <c r="BQ20" s="64" t="str">
        <f t="shared" si="14"/>
        <v/>
      </c>
      <c r="BR20" s="177" t="e">
        <f>IF(VLOOKUP($D$1,ورقة4!$A$3:$AV$1929,15,0)=0,"",(VLOOKUP($D$1,ورقة4!$A$3:$AV$1929,15,0)))</f>
        <v>#N/A</v>
      </c>
      <c r="BS20" s="173" t="e">
        <f t="shared" si="17"/>
        <v>#N/A</v>
      </c>
      <c r="BT20" s="64" t="e">
        <f t="shared" si="18"/>
        <v>#N/A</v>
      </c>
      <c r="BX20" s="61"/>
      <c r="BY20" s="64"/>
      <c r="BZ20" s="65"/>
      <c r="CA20" s="65"/>
    </row>
    <row r="21" spans="1:79" ht="23.25" customHeight="1" x14ac:dyDescent="0.3">
      <c r="A21" s="226" t="str">
        <f>IFERROR(SMALL($BS$4:$BS$42,BL18),"")</f>
        <v/>
      </c>
      <c r="B21" s="226">
        <f>IF(OR(A21=1,A21=8,A21=14,A21=21,A21=27,A21=33,A21=""),0,1)</f>
        <v>0</v>
      </c>
      <c r="C21" s="226">
        <f t="shared" si="12"/>
        <v>0</v>
      </c>
      <c r="D21" s="226">
        <f t="shared" si="9"/>
        <v>0</v>
      </c>
      <c r="E21" s="227">
        <f t="shared" si="7"/>
        <v>0</v>
      </c>
      <c r="F21" s="226" t="str">
        <f t="shared" si="10"/>
        <v/>
      </c>
      <c r="G21" s="226" t="str">
        <f t="shared" si="4"/>
        <v/>
      </c>
      <c r="H21" s="226" t="str">
        <f t="shared" si="5"/>
        <v/>
      </c>
      <c r="I21" s="69" t="b">
        <f t="shared" si="11"/>
        <v>0</v>
      </c>
      <c r="J21" s="165" t="str">
        <f t="shared" si="13"/>
        <v/>
      </c>
      <c r="K21" s="339" t="str">
        <f t="shared" si="8"/>
        <v/>
      </c>
      <c r="L21" s="340"/>
      <c r="M21" s="340"/>
      <c r="N21" s="340"/>
      <c r="O21" s="340"/>
      <c r="P21" s="340"/>
      <c r="Q21" s="340"/>
      <c r="R21" s="341"/>
      <c r="S21" s="74" t="str">
        <f t="shared" si="6"/>
        <v/>
      </c>
      <c r="T21" s="76"/>
      <c r="U21" s="196" t="str">
        <f t="shared" si="15"/>
        <v/>
      </c>
      <c r="V21" s="347" t="str">
        <f t="shared" si="16"/>
        <v/>
      </c>
      <c r="W21" s="347"/>
      <c r="X21" s="347"/>
      <c r="Y21" s="347"/>
      <c r="Z21" s="347"/>
      <c r="AA21" s="347"/>
      <c r="AB21" s="156"/>
      <c r="AK21" s="68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K21" s="65" t="e">
        <f t="shared" si="3"/>
        <v>#N/A</v>
      </c>
      <c r="BL21" s="172">
        <v>17</v>
      </c>
      <c r="BM21" s="172">
        <v>13</v>
      </c>
      <c r="BN21" s="172" t="s">
        <v>145</v>
      </c>
      <c r="BO21" s="67" t="s">
        <v>143</v>
      </c>
      <c r="BP21" s="67" t="s">
        <v>112</v>
      </c>
      <c r="BQ21" s="64" t="str">
        <f t="shared" si="14"/>
        <v/>
      </c>
      <c r="BR21" s="177" t="e">
        <f>IF(VLOOKUP($D$1,ورقة4!$A$3:$AV$1929,16,0)=0,"",(VLOOKUP($D$1,ورقة4!$A$3:$AV$1929,16,0)))</f>
        <v>#N/A</v>
      </c>
      <c r="BS21" s="173" t="e">
        <f t="shared" si="17"/>
        <v>#N/A</v>
      </c>
      <c r="BT21" s="64" t="e">
        <f t="shared" si="18"/>
        <v>#N/A</v>
      </c>
      <c r="BX21" s="64"/>
      <c r="BY21" s="64"/>
      <c r="BZ21" s="65"/>
      <c r="CA21" s="65"/>
    </row>
    <row r="22" spans="1:79" ht="23.25" customHeight="1" x14ac:dyDescent="0.3">
      <c r="A22" s="226" t="str">
        <f>IFERROR(SMALL($BS$4:$BS$42,BL19),"")</f>
        <v/>
      </c>
      <c r="B22" s="226">
        <f>IF(OR(A22=1,A22=8,A22=14,A22=21,A22=27,A22=33,A22=""),0,1)</f>
        <v>0</v>
      </c>
      <c r="C22" s="226">
        <f t="shared" si="12"/>
        <v>0</v>
      </c>
      <c r="D22" s="226">
        <f t="shared" si="9"/>
        <v>0</v>
      </c>
      <c r="E22" s="227">
        <f t="shared" si="7"/>
        <v>0</v>
      </c>
      <c r="F22" s="226" t="str">
        <f t="shared" si="10"/>
        <v/>
      </c>
      <c r="G22" s="226" t="str">
        <f t="shared" si="4"/>
        <v/>
      </c>
      <c r="H22" s="226" t="str">
        <f t="shared" si="5"/>
        <v/>
      </c>
      <c r="I22" s="69" t="b">
        <f t="shared" si="11"/>
        <v>0</v>
      </c>
      <c r="J22" s="165" t="str">
        <f t="shared" si="13"/>
        <v/>
      </c>
      <c r="K22" s="339" t="str">
        <f t="shared" si="8"/>
        <v/>
      </c>
      <c r="L22" s="340"/>
      <c r="M22" s="340"/>
      <c r="N22" s="340"/>
      <c r="O22" s="340"/>
      <c r="P22" s="340"/>
      <c r="Q22" s="340"/>
      <c r="R22" s="341"/>
      <c r="S22" s="74" t="str">
        <f t="shared" si="6"/>
        <v/>
      </c>
      <c r="T22" s="76"/>
      <c r="U22" s="196" t="str">
        <f t="shared" si="15"/>
        <v/>
      </c>
      <c r="V22" s="347" t="str">
        <f t="shared" si="16"/>
        <v/>
      </c>
      <c r="W22" s="347"/>
      <c r="X22" s="347"/>
      <c r="Y22" s="347"/>
      <c r="Z22" s="347"/>
      <c r="AA22" s="347"/>
      <c r="AB22" s="156"/>
      <c r="AK22" s="68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K22" s="65" t="e">
        <f t="shared" si="3"/>
        <v>#N/A</v>
      </c>
      <c r="BL22" s="65">
        <v>18</v>
      </c>
      <c r="BM22" s="172">
        <v>14</v>
      </c>
      <c r="BN22" s="172" t="s">
        <v>146</v>
      </c>
      <c r="BO22" s="67" t="s">
        <v>143</v>
      </c>
      <c r="BP22" s="67" t="s">
        <v>112</v>
      </c>
      <c r="BQ22" s="64" t="str">
        <f t="shared" si="14"/>
        <v/>
      </c>
      <c r="BR22" s="177" t="e">
        <f>IF(VLOOKUP($D$1,ورقة4!$A$3:$AV$1929,17,0)=0,"",(VLOOKUP($D$1,ورقة4!$A$3:$AV$1929,17,0)))</f>
        <v>#N/A</v>
      </c>
      <c r="BS22" s="173" t="e">
        <f t="shared" si="17"/>
        <v>#N/A</v>
      </c>
      <c r="BT22" s="64" t="e">
        <f t="shared" si="18"/>
        <v>#N/A</v>
      </c>
      <c r="BX22" s="61"/>
      <c r="BY22" s="64"/>
      <c r="BZ22" s="65"/>
      <c r="CA22" s="65"/>
    </row>
    <row r="23" spans="1:79" ht="23.25" customHeight="1" x14ac:dyDescent="0.3">
      <c r="A23" s="226"/>
      <c r="B23" s="228"/>
      <c r="C23" s="226">
        <f t="shared" si="12"/>
        <v>0</v>
      </c>
      <c r="D23" s="226">
        <f t="shared" si="9"/>
        <v>0</v>
      </c>
      <c r="E23" s="227">
        <f t="shared" si="7"/>
        <v>0</v>
      </c>
      <c r="F23" s="226" t="str">
        <f t="shared" si="10"/>
        <v/>
      </c>
      <c r="G23" s="226" t="str">
        <f t="shared" si="4"/>
        <v/>
      </c>
      <c r="H23" s="226" t="str">
        <f t="shared" si="5"/>
        <v/>
      </c>
      <c r="I23" s="69" t="b">
        <f t="shared" si="11"/>
        <v>0</v>
      </c>
      <c r="J23" s="165" t="str">
        <f t="shared" si="13"/>
        <v/>
      </c>
      <c r="K23" s="339" t="str">
        <f t="shared" si="8"/>
        <v/>
      </c>
      <c r="L23" s="340"/>
      <c r="M23" s="340"/>
      <c r="N23" s="340"/>
      <c r="O23" s="340"/>
      <c r="P23" s="340"/>
      <c r="Q23" s="340"/>
      <c r="R23" s="341"/>
      <c r="S23" s="74" t="str">
        <f t="shared" si="6"/>
        <v/>
      </c>
      <c r="T23" s="76"/>
      <c r="U23" s="196" t="str">
        <f t="shared" si="15"/>
        <v/>
      </c>
      <c r="V23" s="347" t="str">
        <f t="shared" si="16"/>
        <v/>
      </c>
      <c r="W23" s="347"/>
      <c r="X23" s="347"/>
      <c r="Y23" s="347"/>
      <c r="Z23" s="347"/>
      <c r="AA23" s="347"/>
      <c r="AB23" s="29"/>
      <c r="AD23" s="66">
        <v>1</v>
      </c>
      <c r="AE23" s="69" t="e">
        <f>VLOOKUP(AD23,$C$10:$E$26,3,0)</f>
        <v>#N/A</v>
      </c>
      <c r="AK23" s="68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K23" s="65" t="e">
        <f t="shared" si="3"/>
        <v>#N/A</v>
      </c>
      <c r="BL23" s="172">
        <v>19</v>
      </c>
      <c r="BM23" s="172">
        <v>15</v>
      </c>
      <c r="BN23" s="172" t="str">
        <f>IF(V10=BT1,"التمويل باللغة الإنكليزية","التمويل باللغة الفرنسية")</f>
        <v>التمويل باللغة الإنكليزية</v>
      </c>
      <c r="BO23" s="67" t="s">
        <v>143</v>
      </c>
      <c r="BP23" s="67" t="s">
        <v>112</v>
      </c>
      <c r="BQ23" s="64" t="str">
        <f t="shared" si="14"/>
        <v/>
      </c>
      <c r="BR23" s="177" t="e">
        <f>IF(VLOOKUP($D$1,ورقة4!$A$3:$AV$1929,18,0)=0,"",(VLOOKUP($D$1,ورقة4!$A$3:$AV$1929,18,0)))</f>
        <v>#N/A</v>
      </c>
      <c r="BS23" s="173" t="e">
        <f t="shared" si="17"/>
        <v>#N/A</v>
      </c>
      <c r="BT23" s="64" t="e">
        <f t="shared" si="18"/>
        <v>#N/A</v>
      </c>
      <c r="BU23" s="61"/>
      <c r="BV23" s="61"/>
      <c r="BX23" s="64"/>
      <c r="BY23" s="64"/>
      <c r="BZ23" s="65"/>
      <c r="CA23" s="65"/>
    </row>
    <row r="24" spans="1:79" ht="23.25" customHeight="1" thickBot="1" x14ac:dyDescent="0.35">
      <c r="A24" s="226"/>
      <c r="B24" s="228"/>
      <c r="C24" s="226">
        <f t="shared" si="12"/>
        <v>0</v>
      </c>
      <c r="D24" s="226">
        <f t="shared" si="9"/>
        <v>0</v>
      </c>
      <c r="E24" s="227">
        <f t="shared" si="7"/>
        <v>0</v>
      </c>
      <c r="F24" s="226" t="str">
        <f t="shared" si="10"/>
        <v/>
      </c>
      <c r="G24" s="226" t="str">
        <f t="shared" si="4"/>
        <v/>
      </c>
      <c r="H24" s="226" t="str">
        <f t="shared" si="5"/>
        <v/>
      </c>
      <c r="I24" s="69" t="b">
        <f t="shared" si="11"/>
        <v>0</v>
      </c>
      <c r="J24" s="165" t="str">
        <f t="shared" si="13"/>
        <v/>
      </c>
      <c r="K24" s="339" t="str">
        <f t="shared" si="8"/>
        <v/>
      </c>
      <c r="L24" s="340"/>
      <c r="M24" s="340"/>
      <c r="N24" s="340"/>
      <c r="O24" s="340"/>
      <c r="P24" s="340"/>
      <c r="Q24" s="340"/>
      <c r="R24" s="341"/>
      <c r="S24" s="74" t="str">
        <f t="shared" si="6"/>
        <v/>
      </c>
      <c r="T24" s="76"/>
      <c r="U24" s="196"/>
      <c r="AB24" s="29"/>
      <c r="AD24" s="66">
        <v>2</v>
      </c>
      <c r="AE24" s="69" t="e">
        <f>VLOOKUP(AD24,$C$10:$E$26,3,0)</f>
        <v>#N/A</v>
      </c>
      <c r="AK24" s="68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K24" s="65" t="e">
        <f t="shared" si="3"/>
        <v>#N/A</v>
      </c>
      <c r="BL24" s="65">
        <v>20</v>
      </c>
      <c r="BM24" s="172">
        <v>302</v>
      </c>
      <c r="BN24" s="172" t="str">
        <f>IF(V10=BT1,"اللغة الإنكليزية (2)","اللغة الفرنسية (2)")</f>
        <v>اللغة الإنكليزية (2)</v>
      </c>
      <c r="BO24" s="67" t="s">
        <v>143</v>
      </c>
      <c r="BP24" s="67" t="s">
        <v>112</v>
      </c>
      <c r="BQ24" s="64" t="str">
        <f t="shared" si="14"/>
        <v/>
      </c>
      <c r="BR24" s="178" t="e">
        <f>IF(VLOOKUP($D$1,ورقة4!$A$3:$AV$1929,19,0)=0,"",(VLOOKUP($D$1,ورقة4!$A$3:$AV$1929,19,0)))</f>
        <v>#N/A</v>
      </c>
      <c r="BS24" s="173" t="e">
        <f t="shared" si="17"/>
        <v>#N/A</v>
      </c>
      <c r="BT24" s="64" t="e">
        <f t="shared" si="18"/>
        <v>#N/A</v>
      </c>
      <c r="BX24" s="61"/>
      <c r="BY24" s="64"/>
      <c r="BZ24" s="65"/>
      <c r="CA24" s="65"/>
    </row>
    <row r="25" spans="1:79" ht="23.25" customHeight="1" thickBot="1" x14ac:dyDescent="0.35">
      <c r="A25" s="226"/>
      <c r="B25" s="228"/>
      <c r="C25" s="226">
        <f t="shared" si="12"/>
        <v>0</v>
      </c>
      <c r="D25" s="226">
        <f t="shared" si="9"/>
        <v>0</v>
      </c>
      <c r="E25" s="227">
        <f t="shared" si="7"/>
        <v>0</v>
      </c>
      <c r="F25" s="226" t="str">
        <f t="shared" si="10"/>
        <v/>
      </c>
      <c r="G25" s="226" t="str">
        <f t="shared" si="4"/>
        <v/>
      </c>
      <c r="H25" s="226" t="str">
        <f t="shared" si="5"/>
        <v/>
      </c>
      <c r="I25" s="69" t="b">
        <f t="shared" si="11"/>
        <v>0</v>
      </c>
      <c r="J25" s="165" t="str">
        <f t="shared" si="13"/>
        <v/>
      </c>
      <c r="K25" s="339" t="str">
        <f t="shared" si="8"/>
        <v/>
      </c>
      <c r="L25" s="340"/>
      <c r="M25" s="340"/>
      <c r="N25" s="340"/>
      <c r="O25" s="340"/>
      <c r="P25" s="340"/>
      <c r="Q25" s="340"/>
      <c r="R25" s="341"/>
      <c r="S25" s="74" t="str">
        <f t="shared" si="6"/>
        <v/>
      </c>
      <c r="T25" s="76"/>
      <c r="U25" s="196"/>
      <c r="AB25" s="29"/>
      <c r="AE25" s="69" t="e">
        <f>SUM(AE23:AE24)</f>
        <v>#N/A</v>
      </c>
      <c r="AK25" s="35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K25" s="65" t="str">
        <f t="shared" si="3"/>
        <v/>
      </c>
      <c r="BL25" s="172">
        <v>21</v>
      </c>
      <c r="BM25" s="172"/>
      <c r="BN25" s="65" t="s">
        <v>147</v>
      </c>
      <c r="BQ25" s="64"/>
      <c r="BR25" s="179"/>
      <c r="BS25" s="173" t="e">
        <f>IF(AND(BS26="",BS27="",BS28="",BS29="",BS30=""),"",BL25)</f>
        <v>#N/A</v>
      </c>
      <c r="BT25" s="64" t="e">
        <f>IF(AND(BT26="",BT27="",BT28="",BT29="",BT30=""),"",BL25)</f>
        <v>#N/A</v>
      </c>
      <c r="BX25" s="64"/>
      <c r="BY25" s="64"/>
      <c r="BZ25" s="65"/>
      <c r="CA25" s="65"/>
    </row>
    <row r="26" spans="1:79" ht="23.25" customHeight="1" x14ac:dyDescent="0.3">
      <c r="A26" s="226"/>
      <c r="B26" s="228"/>
      <c r="C26" s="226">
        <f t="shared" si="12"/>
        <v>0</v>
      </c>
      <c r="D26" s="226">
        <f t="shared" si="9"/>
        <v>0</v>
      </c>
      <c r="E26" s="227">
        <f t="shared" si="7"/>
        <v>0</v>
      </c>
      <c r="F26" s="226" t="str">
        <f t="shared" si="10"/>
        <v/>
      </c>
      <c r="G26" s="226" t="str">
        <f t="shared" si="4"/>
        <v/>
      </c>
      <c r="H26" s="226" t="str">
        <f t="shared" si="5"/>
        <v/>
      </c>
      <c r="I26" s="69" t="b">
        <f t="shared" si="11"/>
        <v>0</v>
      </c>
      <c r="J26" s="165" t="str">
        <f t="shared" si="13"/>
        <v/>
      </c>
      <c r="K26" s="339" t="str">
        <f t="shared" si="8"/>
        <v/>
      </c>
      <c r="L26" s="340"/>
      <c r="M26" s="340"/>
      <c r="N26" s="340"/>
      <c r="O26" s="340"/>
      <c r="P26" s="340"/>
      <c r="Q26" s="340"/>
      <c r="R26" s="341"/>
      <c r="S26" s="74" t="str">
        <f t="shared" si="6"/>
        <v/>
      </c>
      <c r="T26" s="76"/>
      <c r="U26" s="196"/>
      <c r="AB26" s="29"/>
      <c r="AE26" s="70" t="e">
        <f>AH12-(AE23+AE24)</f>
        <v>#N/A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K26" s="65" t="e">
        <f t="shared" si="3"/>
        <v>#N/A</v>
      </c>
      <c r="BL26" s="65">
        <v>22</v>
      </c>
      <c r="BM26" s="172">
        <v>16</v>
      </c>
      <c r="BN26" s="172" t="s">
        <v>148</v>
      </c>
      <c r="BO26" s="67" t="s">
        <v>143</v>
      </c>
      <c r="BP26" s="67" t="s">
        <v>131</v>
      </c>
      <c r="BQ26" s="64" t="str">
        <f>IFERROR(VLOOKUP(BN26,$K$9:$T$21,10,0),"")</f>
        <v/>
      </c>
      <c r="BR26" s="180" t="e">
        <f>IF(VLOOKUP($D$1,ورقة4!$A$3:$AV$1929,20,0)=0,"",(VLOOKUP($D$1,ورقة4!$A$3:$AV$1929,20,0)))</f>
        <v>#N/A</v>
      </c>
      <c r="BS26" s="173" t="e">
        <f>IF(BR26="م",BL26,"")</f>
        <v>#N/A</v>
      </c>
      <c r="BT26" s="64" t="e">
        <f>IF(BR26="","",BL26)</f>
        <v>#N/A</v>
      </c>
      <c r="BX26" s="61"/>
      <c r="BY26" s="64"/>
    </row>
    <row r="27" spans="1:79" ht="23.25" customHeight="1" x14ac:dyDescent="0.3">
      <c r="A27" s="226" t="e">
        <f>IF(VLOOKUP($D$1,ورقة2!$A$2:$AW$1928,18,0)="م",1,"")</f>
        <v>#N/A</v>
      </c>
      <c r="B27" s="229" t="s">
        <v>149</v>
      </c>
      <c r="C27" s="226">
        <f t="shared" si="12"/>
        <v>0</v>
      </c>
      <c r="D27" s="226">
        <f t="shared" si="9"/>
        <v>0</v>
      </c>
      <c r="E27" s="227">
        <f t="shared" si="7"/>
        <v>0</v>
      </c>
      <c r="F27" s="226" t="str">
        <f t="shared" si="10"/>
        <v/>
      </c>
      <c r="G27" s="226" t="str">
        <f t="shared" si="4"/>
        <v/>
      </c>
      <c r="H27" s="226" t="str">
        <f t="shared" si="5"/>
        <v/>
      </c>
      <c r="I27" s="69" t="b">
        <f t="shared" si="11"/>
        <v>0</v>
      </c>
      <c r="J27" s="165" t="str">
        <f>IF(IFERROR(VLOOKUP(H27,$BL$4:$BN$54,2,0),"")=0,"",IFERROR(VLOOKUP(H27,$BL$4:$BN$54,2,0),""))</f>
        <v/>
      </c>
      <c r="K27" s="339" t="str">
        <f t="shared" si="8"/>
        <v/>
      </c>
      <c r="L27" s="340"/>
      <c r="M27" s="340"/>
      <c r="N27" s="340"/>
      <c r="O27" s="340"/>
      <c r="P27" s="340"/>
      <c r="Q27" s="340"/>
      <c r="R27" s="341"/>
      <c r="S27" s="193" t="str">
        <f t="shared" si="6"/>
        <v/>
      </c>
      <c r="T27" s="76"/>
      <c r="U27" s="197"/>
      <c r="V27" s="30"/>
      <c r="W27" s="47"/>
      <c r="X27" s="47"/>
      <c r="Y27" s="47"/>
      <c r="Z27" s="30"/>
      <c r="AA27" s="71"/>
      <c r="AB27" s="30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K27" s="65" t="e">
        <f t="shared" si="3"/>
        <v>#N/A</v>
      </c>
      <c r="BL27" s="172">
        <v>23</v>
      </c>
      <c r="BM27" s="172">
        <v>17</v>
      </c>
      <c r="BN27" s="172" t="s">
        <v>150</v>
      </c>
      <c r="BO27" s="67" t="s">
        <v>143</v>
      </c>
      <c r="BP27" s="67" t="s">
        <v>131</v>
      </c>
      <c r="BQ27" s="64" t="str">
        <f>IFERROR(VLOOKUP(BN27,$K$9:$T$21,10,0),"")</f>
        <v/>
      </c>
      <c r="BR27" s="177" t="e">
        <f>IF(VLOOKUP($D$1,ورقة4!$A$3:$AV$1929,21,0)=0,"",(VLOOKUP($D$1,ورقة4!$A$3:$AV$1929,21,0)))</f>
        <v>#N/A</v>
      </c>
      <c r="BS27" s="173" t="e">
        <f>IF(BR27="م",BL27,"")</f>
        <v>#N/A</v>
      </c>
      <c r="BT27" s="64" t="e">
        <f t="shared" ref="BT27:BT36" si="19">IF(BR27="","",BL27)</f>
        <v>#N/A</v>
      </c>
      <c r="BX27" s="64"/>
      <c r="BY27" s="64"/>
    </row>
    <row r="28" spans="1:79" ht="23.25" customHeight="1" x14ac:dyDescent="0.3">
      <c r="A28" s="226" t="e">
        <f>IF(VLOOKUP($D$1,ورقة2!$A$2:$AW$1928,19,0)="م",2,"")</f>
        <v>#N/A</v>
      </c>
      <c r="B28" s="226"/>
      <c r="C28" s="226" t="s">
        <v>151</v>
      </c>
      <c r="D28" s="226"/>
      <c r="E28" s="226"/>
      <c r="F28" s="226" t="str">
        <f t="shared" si="10"/>
        <v/>
      </c>
      <c r="G28" s="226" t="str">
        <f t="shared" si="4"/>
        <v/>
      </c>
      <c r="H28" s="226" t="str">
        <f>G28</f>
        <v/>
      </c>
      <c r="I28" s="69" t="b">
        <f t="shared" si="11"/>
        <v>0</v>
      </c>
      <c r="J28" s="165" t="str">
        <f>IF(IFERROR(VLOOKUP(H28,$BL$4:$BN$54,2,0),"")=0,"",IFERROR(VLOOKUP(H28,$BL$4:$BN$54,2,0),""))</f>
        <v/>
      </c>
      <c r="K28" s="339" t="str">
        <f t="shared" ref="K28:K29" si="20">IFERROR(VLOOKUP(H28,$BL$4:$BN$54,3,0),"")</f>
        <v/>
      </c>
      <c r="L28" s="340"/>
      <c r="M28" s="340"/>
      <c r="N28" s="340"/>
      <c r="O28" s="340"/>
      <c r="P28" s="340"/>
      <c r="Q28" s="340"/>
      <c r="R28" s="341"/>
      <c r="S28" s="193" t="str">
        <f t="shared" si="6"/>
        <v/>
      </c>
      <c r="T28" s="194"/>
      <c r="U28" s="197"/>
      <c r="V28" s="30"/>
      <c r="W28" s="47"/>
      <c r="X28" s="47"/>
      <c r="Y28" s="47"/>
      <c r="Z28" s="30"/>
      <c r="AA28" s="72"/>
      <c r="AB28" s="30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K28" s="65" t="e">
        <f t="shared" si="3"/>
        <v>#N/A</v>
      </c>
      <c r="BL28" s="65">
        <v>24</v>
      </c>
      <c r="BM28" s="172">
        <v>18</v>
      </c>
      <c r="BN28" s="172" t="s">
        <v>152</v>
      </c>
      <c r="BO28" s="67" t="s">
        <v>143</v>
      </c>
      <c r="BP28" s="67" t="s">
        <v>131</v>
      </c>
      <c r="BQ28" s="64" t="str">
        <f>IFERROR(VLOOKUP(BN28,$K$9:$T$21,10,0),"")</f>
        <v/>
      </c>
      <c r="BR28" s="177" t="e">
        <f>IF(VLOOKUP($D$1,ورقة4!$A$3:$AV$1929,22,0)=0,"",(VLOOKUP($D$1,ورقة4!$A$3:$AV$1929,22,0)))</f>
        <v>#N/A</v>
      </c>
      <c r="BS28" s="173" t="e">
        <f>IF(BR28="م",BL28,"")</f>
        <v>#N/A</v>
      </c>
      <c r="BT28" s="64" t="e">
        <f t="shared" si="19"/>
        <v>#N/A</v>
      </c>
      <c r="BX28" s="61"/>
      <c r="BY28" s="64"/>
    </row>
    <row r="29" spans="1:79" ht="23.25" customHeight="1" x14ac:dyDescent="0.3">
      <c r="A29" s="226" t="e">
        <f>IF(VLOOKUP($D$1,ورقة2!$A$2:$AW$1928,20,0)="م",3,"")</f>
        <v>#N/A</v>
      </c>
      <c r="B29" s="226"/>
      <c r="C29" s="226" t="s">
        <v>153</v>
      </c>
      <c r="D29" s="226"/>
      <c r="E29" s="226"/>
      <c r="F29" s="226" t="str">
        <f t="shared" si="10"/>
        <v/>
      </c>
      <c r="G29" s="226" t="str">
        <f t="shared" si="4"/>
        <v/>
      </c>
      <c r="H29" s="226" t="str">
        <f t="shared" si="5"/>
        <v/>
      </c>
      <c r="I29" s="69" t="b">
        <f t="shared" si="11"/>
        <v>0</v>
      </c>
      <c r="J29" s="165" t="str">
        <f t="shared" ref="J29" si="21">IF(IFERROR(VLOOKUP(H29,$BL$4:$BN$54,2,0),"")=0,"",IFERROR(VLOOKUP(H29,$BL$4:$BN$54,2,0),""))</f>
        <v/>
      </c>
      <c r="K29" s="339" t="str">
        <f t="shared" si="20"/>
        <v/>
      </c>
      <c r="L29" s="340"/>
      <c r="M29" s="340"/>
      <c r="N29" s="340"/>
      <c r="O29" s="340"/>
      <c r="P29" s="340"/>
      <c r="Q29" s="340"/>
      <c r="R29" s="341"/>
      <c r="S29" s="193" t="str">
        <f t="shared" ref="S29:S30" si="22">IFERROR(IF(AND($D$2="الأولى حديث",G29&gt;7,$BZ$25&gt;6),"",IF(VLOOKUP(K29,$BN$5:$BR$54,5,0)=0,"",VLOOKUP(K29,$BN$5:$BR$54,5,0))),"")</f>
        <v/>
      </c>
      <c r="T29" s="76"/>
      <c r="U29" s="156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K29" s="65" t="e">
        <f t="shared" si="3"/>
        <v>#N/A</v>
      </c>
      <c r="BL29" s="172">
        <v>25</v>
      </c>
      <c r="BM29" s="172">
        <v>19</v>
      </c>
      <c r="BN29" s="172" t="s">
        <v>154</v>
      </c>
      <c r="BO29" s="67" t="s">
        <v>143</v>
      </c>
      <c r="BP29" s="67" t="s">
        <v>131</v>
      </c>
      <c r="BQ29" s="64" t="str">
        <f>IFERROR(VLOOKUP(BN29,$K$9:$T$21,10,0),"")</f>
        <v/>
      </c>
      <c r="BR29" s="177" t="e">
        <f>IF(VLOOKUP($D$1,ورقة4!$A$3:$AV$1929,23,0)=0,"",(VLOOKUP($D$1,ورقة4!$A$3:$AV$1929,23,0)))</f>
        <v>#N/A</v>
      </c>
      <c r="BS29" s="173" t="e">
        <f>IF(BR29="م",BL29,"")</f>
        <v>#N/A</v>
      </c>
      <c r="BT29" s="64" t="e">
        <f t="shared" si="19"/>
        <v>#N/A</v>
      </c>
      <c r="BX29" s="64"/>
      <c r="BY29" s="64"/>
    </row>
    <row r="30" spans="1:79" ht="23.25" customHeight="1" thickBot="1" x14ac:dyDescent="0.35">
      <c r="A30" s="226" t="e">
        <f>IF(VLOOKUP($D$1,ورقة2!$A$2:$AW$1928,21,0)="م",4,"")</f>
        <v>#N/A</v>
      </c>
      <c r="B30" s="226"/>
      <c r="C30" s="226"/>
      <c r="D30" s="226"/>
      <c r="E30" s="226"/>
      <c r="F30" s="226"/>
      <c r="G30" s="226"/>
      <c r="H30" s="226"/>
      <c r="I30" s="69" t="b">
        <f t="shared" si="11"/>
        <v>0</v>
      </c>
      <c r="J30" s="166"/>
      <c r="K30" s="339" t="str">
        <f t="shared" ref="K30" si="23">IFERROR(VLOOKUP(H30,$BL$4:$BN$54,3,0),"")</f>
        <v/>
      </c>
      <c r="L30" s="340"/>
      <c r="M30" s="340"/>
      <c r="N30" s="340"/>
      <c r="O30" s="340"/>
      <c r="P30" s="340"/>
      <c r="Q30" s="340"/>
      <c r="R30" s="341"/>
      <c r="S30" s="193" t="str">
        <f t="shared" si="22"/>
        <v/>
      </c>
      <c r="T30" s="76"/>
      <c r="U30" s="163"/>
      <c r="V30" s="31"/>
      <c r="W30" s="31"/>
      <c r="X30" s="31"/>
      <c r="Y30" s="31"/>
      <c r="Z30" s="54"/>
      <c r="AA30" s="30"/>
      <c r="AB30" s="30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198"/>
      <c r="BD30" s="202"/>
      <c r="BE30" s="202"/>
      <c r="BK30" s="65" t="e">
        <f t="shared" si="3"/>
        <v>#N/A</v>
      </c>
      <c r="BL30" s="65">
        <v>26</v>
      </c>
      <c r="BM30" s="172">
        <v>20</v>
      </c>
      <c r="BN30" s="172" t="s">
        <v>155</v>
      </c>
      <c r="BO30" s="67" t="s">
        <v>143</v>
      </c>
      <c r="BP30" s="67" t="s">
        <v>131</v>
      </c>
      <c r="BQ30" s="64" t="str">
        <f>IFERROR(VLOOKUP(BN30,$K$9:$T$21,10,0),"")</f>
        <v/>
      </c>
      <c r="BR30" s="178" t="e">
        <f>IF(VLOOKUP($D$1,ورقة4!$A$3:$AV$1929,24,0)=0,"",(VLOOKUP($D$1,ورقة4!$A$3:$AV$1929,24,0)))</f>
        <v>#N/A</v>
      </c>
      <c r="BS30" s="173" t="e">
        <f>IF(BR30="م",BL30,"")</f>
        <v>#N/A</v>
      </c>
      <c r="BT30" s="64" t="e">
        <f t="shared" si="19"/>
        <v>#N/A</v>
      </c>
      <c r="BX30" s="64"/>
      <c r="BY30" s="64"/>
    </row>
    <row r="31" spans="1:79" ht="23.25" customHeight="1" thickTop="1" thickBot="1" x14ac:dyDescent="0.35">
      <c r="A31" s="226" t="e">
        <f>IF(VLOOKUP($D$1,ورقة2!$A$2:$AW$1928,22,0)="م",5,"")</f>
        <v>#N/A</v>
      </c>
      <c r="B31" s="226"/>
      <c r="C31" s="226"/>
      <c r="D31" s="226"/>
      <c r="E31" s="226"/>
      <c r="F31" s="226"/>
      <c r="G31" s="226"/>
      <c r="H31" s="226"/>
      <c r="I31" s="69" t="b">
        <f t="shared" si="11"/>
        <v>0</v>
      </c>
      <c r="J31" s="166"/>
      <c r="K31" s="77"/>
      <c r="L31" s="47"/>
      <c r="M31" s="47"/>
      <c r="N31" s="47"/>
      <c r="O31" s="47"/>
      <c r="P31" s="47"/>
      <c r="Q31" s="78"/>
      <c r="R31" s="77"/>
      <c r="S31" s="77"/>
      <c r="T31" s="75"/>
      <c r="U31" s="163"/>
      <c r="V31" s="31"/>
      <c r="W31" s="31"/>
      <c r="X31" s="31"/>
      <c r="Y31" s="31"/>
      <c r="Z31" s="54"/>
      <c r="AA31" s="30"/>
      <c r="AB31" s="30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198"/>
      <c r="BD31" s="202"/>
      <c r="BE31" s="202"/>
      <c r="BK31" s="65" t="str">
        <f t="shared" si="3"/>
        <v/>
      </c>
      <c r="BL31" s="65">
        <v>27</v>
      </c>
      <c r="BM31" s="172"/>
      <c r="BN31" s="65" t="s">
        <v>156</v>
      </c>
      <c r="BQ31" s="64"/>
      <c r="BR31" s="179"/>
      <c r="BS31" s="173" t="e">
        <f>IF(AND(BS32="",BS33="",BS34="",BS35="",BS36=""),"",BL31)</f>
        <v>#N/A</v>
      </c>
      <c r="BT31" s="64" t="e">
        <f>IF(AND(BT32="",BT33="",BT34="",BT35="",BT36=""),"",BL31)</f>
        <v>#N/A</v>
      </c>
      <c r="BX31" s="64"/>
      <c r="BY31" s="64"/>
    </row>
    <row r="32" spans="1:79" ht="23.25" customHeight="1" thickTop="1" thickBot="1" x14ac:dyDescent="0.3">
      <c r="A32" s="207" t="e">
        <f>IF(VLOOKUP($D$1,ورقة2!$A$2:$AX$1928,23,0)="م",6,"")</f>
        <v>#N/A</v>
      </c>
      <c r="C32" s="219"/>
      <c r="D32" s="212"/>
      <c r="E32" s="212"/>
      <c r="F32" s="212"/>
      <c r="G32" s="212"/>
      <c r="J32" s="167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198"/>
      <c r="BD32" s="202"/>
      <c r="BE32" s="202"/>
      <c r="BK32" s="65" t="e">
        <f t="shared" si="3"/>
        <v>#N/A</v>
      </c>
      <c r="BL32" s="172">
        <v>28</v>
      </c>
      <c r="BM32" s="172">
        <v>21</v>
      </c>
      <c r="BN32" s="172" t="s">
        <v>157</v>
      </c>
      <c r="BO32" s="67" t="s">
        <v>158</v>
      </c>
      <c r="BP32" s="67" t="s">
        <v>112</v>
      </c>
      <c r="BQ32" s="64" t="str">
        <f>IFERROR(VLOOKUP(BN32,$K$9:$T$21,10,0),"")</f>
        <v/>
      </c>
      <c r="BR32" s="180" t="e">
        <f>IF(VLOOKUP($D$1,ورقة4!$A$3:$AV$1929,25,0)=0,"",(VLOOKUP($D$1,ورقة4!$A$3:$AV$1929,25,0)))</f>
        <v>#N/A</v>
      </c>
      <c r="BS32" s="173" t="e">
        <f>IF(BR32="م",BL32,"")</f>
        <v>#N/A</v>
      </c>
      <c r="BT32" s="64" t="e">
        <f>IF(BR32="","",BL32)</f>
        <v>#N/A</v>
      </c>
      <c r="BX32" s="64"/>
      <c r="BY32" s="64"/>
    </row>
    <row r="33" spans="1:77" ht="23.25" customHeight="1" thickTop="1" thickBot="1" x14ac:dyDescent="0.3">
      <c r="A33" s="207" t="e">
        <f>IF(VLOOKUP($D$1,ورقة2!$A$2:$AX$1928,24,0)="م",7,"")</f>
        <v>#N/A</v>
      </c>
      <c r="C33" s="219"/>
      <c r="D33" s="212"/>
      <c r="E33" s="212"/>
      <c r="F33" s="212"/>
      <c r="G33" s="212"/>
      <c r="J33" s="167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198"/>
      <c r="BD33" s="202"/>
      <c r="BE33" s="202"/>
      <c r="BK33" s="65" t="e">
        <f t="shared" si="3"/>
        <v>#N/A</v>
      </c>
      <c r="BL33" s="65">
        <v>29</v>
      </c>
      <c r="BM33" s="172">
        <v>22</v>
      </c>
      <c r="BN33" s="172" t="s">
        <v>159</v>
      </c>
      <c r="BO33" s="67" t="s">
        <v>158</v>
      </c>
      <c r="BP33" s="67" t="s">
        <v>112</v>
      </c>
      <c r="BQ33" s="64" t="str">
        <f>IFERROR(VLOOKUP(BN33,$K$9:$T$21,10,0),"")</f>
        <v/>
      </c>
      <c r="BR33" s="177" t="e">
        <f>IF(VLOOKUP($D$1,ورقة4!$A$3:$AV$1929,26,0)=0,"",(VLOOKUP($D$1,ورقة4!$A$3:$AV$1929,26,0)))</f>
        <v>#N/A</v>
      </c>
      <c r="BS33" s="173" t="e">
        <f>IF(BR33="م",BL33,"")</f>
        <v>#N/A</v>
      </c>
      <c r="BT33" s="64" t="e">
        <f t="shared" si="19"/>
        <v>#N/A</v>
      </c>
      <c r="BX33" s="64"/>
      <c r="BY33" s="64"/>
    </row>
    <row r="34" spans="1:77" ht="23.25" customHeight="1" thickTop="1" thickBot="1" x14ac:dyDescent="0.3">
      <c r="A34" s="207" t="e">
        <f>IF(VLOOKUP($D$1,ورقة2!$A$2:$AX$1928,40,0)="م",8,"")</f>
        <v>#N/A</v>
      </c>
      <c r="C34" s="219"/>
      <c r="D34" s="212"/>
      <c r="E34" s="212"/>
      <c r="F34" s="212"/>
      <c r="G34" s="212"/>
      <c r="J34" s="167"/>
      <c r="L34" s="43"/>
      <c r="M34" s="44"/>
      <c r="N34" s="44"/>
      <c r="O34" s="44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198"/>
      <c r="BD34" s="202"/>
      <c r="BE34" s="202"/>
      <c r="BK34" s="65" t="e">
        <f t="shared" si="3"/>
        <v>#N/A</v>
      </c>
      <c r="BL34" s="172">
        <v>30</v>
      </c>
      <c r="BM34" s="172">
        <v>23</v>
      </c>
      <c r="BN34" s="172" t="s">
        <v>160</v>
      </c>
      <c r="BO34" s="67" t="s">
        <v>158</v>
      </c>
      <c r="BP34" s="67" t="s">
        <v>112</v>
      </c>
      <c r="BQ34" s="64" t="str">
        <f>IFERROR(VLOOKUP(BN34,$K$9:$T$21,10,0),"")</f>
        <v/>
      </c>
      <c r="BR34" s="175" t="e">
        <f>IF(VLOOKUP($D$1,ورقة4!$A$3:$AV$1929,27,0)=0,"",(VLOOKUP($D$1,ورقة4!$A$3:$AV$1929,27,0)))</f>
        <v>#N/A</v>
      </c>
      <c r="BS34" s="173" t="e">
        <f>IF(BR34="م",BL34,"")</f>
        <v>#N/A</v>
      </c>
      <c r="BT34" s="64" t="e">
        <f t="shared" si="19"/>
        <v>#N/A</v>
      </c>
      <c r="BX34" s="64"/>
      <c r="BY34" s="64"/>
    </row>
    <row r="35" spans="1:77" ht="23.25" customHeight="1" thickTop="1" thickBot="1" x14ac:dyDescent="0.3">
      <c r="A35" s="207" t="e">
        <f>IF(VLOOKUP($D$1,ورقة2!$A$2:$AX$1928,41,0)="م",9,"")</f>
        <v>#N/A</v>
      </c>
      <c r="C35" s="212"/>
      <c r="D35" s="212"/>
      <c r="E35" s="212"/>
      <c r="F35" s="212"/>
      <c r="G35" s="212"/>
      <c r="J35" s="167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198"/>
      <c r="BD35" s="202"/>
      <c r="BE35" s="202"/>
      <c r="BK35" s="65" t="e">
        <f t="shared" si="3"/>
        <v>#N/A</v>
      </c>
      <c r="BL35" s="65">
        <v>31</v>
      </c>
      <c r="BM35" s="172">
        <v>24</v>
      </c>
      <c r="BN35" s="172" t="s">
        <v>161</v>
      </c>
      <c r="BO35" s="67" t="s">
        <v>158</v>
      </c>
      <c r="BP35" s="67" t="s">
        <v>112</v>
      </c>
      <c r="BQ35" s="64" t="str">
        <f>IFERROR(VLOOKUP(BN35,$K$9:$T$21,10,0),"")</f>
        <v/>
      </c>
      <c r="BR35" s="175" t="e">
        <f>IF(VLOOKUP($D$1,ورقة4!$A$3:$AV$1929,28,0)=0,"",(VLOOKUP($D$1,ورقة4!$A$3:$AV$1929,28,0)))</f>
        <v>#N/A</v>
      </c>
      <c r="BS35" s="173" t="e">
        <f>IF(BR35="م",BL35,"")</f>
        <v>#N/A</v>
      </c>
      <c r="BT35" s="64" t="e">
        <f t="shared" si="19"/>
        <v>#N/A</v>
      </c>
      <c r="BX35" s="64"/>
      <c r="BY35" s="64"/>
    </row>
    <row r="36" spans="1:77" ht="23.25" customHeight="1" thickTop="1" thickBot="1" x14ac:dyDescent="0.35">
      <c r="A36" s="207" t="e">
        <f>IF(VLOOKUP($D$1,ورقة2!$A$2:$AX$1928,42,0)="م",10,"")</f>
        <v>#N/A</v>
      </c>
      <c r="B36" s="209"/>
      <c r="C36" s="209"/>
      <c r="D36" s="209"/>
      <c r="E36" s="209"/>
      <c r="F36" s="209"/>
      <c r="G36" s="209"/>
      <c r="H36" s="209"/>
      <c r="I36" s="35"/>
      <c r="J36" s="157"/>
      <c r="K36" s="35"/>
      <c r="L36" s="35"/>
      <c r="M36" s="35"/>
      <c r="N36" s="35"/>
      <c r="O36" s="35"/>
      <c r="P36" s="35"/>
      <c r="Q36" s="35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198"/>
      <c r="BD36" s="202"/>
      <c r="BE36" s="202"/>
      <c r="BK36" s="65" t="e">
        <f t="shared" si="3"/>
        <v>#N/A</v>
      </c>
      <c r="BL36" s="172">
        <v>32</v>
      </c>
      <c r="BM36" s="172">
        <v>25</v>
      </c>
      <c r="BN36" s="172" t="s">
        <v>162</v>
      </c>
      <c r="BO36" s="67" t="s">
        <v>158</v>
      </c>
      <c r="BP36" s="67" t="s">
        <v>112</v>
      </c>
      <c r="BQ36" s="64" t="str">
        <f>IFERROR(VLOOKUP(BN36,$K$9:$T$21,10,0),"")</f>
        <v/>
      </c>
      <c r="BR36" s="176" t="e">
        <f>IF(VLOOKUP($D$1,ورقة4!$A$3:$AV$1929,29,0)=0,"",(VLOOKUP($D$1,ورقة4!$A$3:$AV$1929,29,0)))</f>
        <v>#N/A</v>
      </c>
      <c r="BS36" s="173" t="e">
        <f>IF(BR36="م",BL36,"")</f>
        <v>#N/A</v>
      </c>
      <c r="BT36" s="64" t="e">
        <f t="shared" si="19"/>
        <v>#N/A</v>
      </c>
      <c r="BX36" s="64"/>
      <c r="BY36" s="64"/>
    </row>
    <row r="37" spans="1:77" ht="23.25" customHeight="1" thickTop="1" thickBot="1" x14ac:dyDescent="0.35">
      <c r="A37" s="207" t="e">
        <f>IF(VLOOKUP($D$1,ورقة2!$A$2:$AX$1928,43,0)="م",11,"")</f>
        <v>#N/A</v>
      </c>
      <c r="B37" s="209"/>
      <c r="C37" s="209"/>
      <c r="D37" s="209"/>
      <c r="E37" s="209"/>
      <c r="F37" s="209"/>
      <c r="G37" s="209"/>
      <c r="H37" s="209"/>
      <c r="I37" s="35"/>
      <c r="J37" s="157"/>
      <c r="K37" s="35"/>
      <c r="L37" s="35"/>
      <c r="M37" s="35"/>
      <c r="N37" s="35"/>
      <c r="O37" s="35"/>
      <c r="P37" s="35"/>
      <c r="Q37" s="35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198"/>
      <c r="BD37" s="202"/>
      <c r="BE37" s="202"/>
      <c r="BK37" s="65" t="str">
        <f t="shared" si="3"/>
        <v/>
      </c>
      <c r="BL37" s="65">
        <v>33</v>
      </c>
      <c r="BM37" s="172"/>
      <c r="BN37" s="65" t="s">
        <v>163</v>
      </c>
      <c r="BQ37" s="64"/>
      <c r="BR37" s="181"/>
      <c r="BS37" s="173" t="e">
        <f>IF(AND(BS38="",BS39="",BS40="",BS41="",BS42=""),"",BL37)</f>
        <v>#N/A</v>
      </c>
      <c r="BT37" s="64" t="e">
        <f>IF(AND(BT38="",BT39="",BT40="",BT41="",BT42=""),"",BL37)</f>
        <v>#N/A</v>
      </c>
      <c r="BX37" s="64"/>
      <c r="BY37" s="64"/>
    </row>
    <row r="38" spans="1:77" ht="23.25" customHeight="1" thickTop="1" thickBot="1" x14ac:dyDescent="0.3">
      <c r="A38" s="207" t="e">
        <f>IF(VLOOKUP($D$1,ورقة2!$A$2:$AX$1928,44,0)="م",12,"")</f>
        <v>#N/A</v>
      </c>
      <c r="C38" s="219"/>
      <c r="D38" s="212"/>
      <c r="E38" s="212"/>
      <c r="F38" s="212"/>
      <c r="G38" s="212"/>
      <c r="J38" s="167"/>
      <c r="L38" s="43"/>
      <c r="M38" s="44"/>
      <c r="N38" s="44"/>
      <c r="O38" s="44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198"/>
      <c r="BD38" s="202"/>
      <c r="BE38" s="202"/>
      <c r="BK38" s="65" t="e">
        <f t="shared" si="3"/>
        <v>#N/A</v>
      </c>
      <c r="BL38" s="172">
        <v>34</v>
      </c>
      <c r="BM38" s="172">
        <v>26</v>
      </c>
      <c r="BN38" s="172" t="s">
        <v>164</v>
      </c>
      <c r="BO38" s="67" t="s">
        <v>158</v>
      </c>
      <c r="BP38" s="67" t="s">
        <v>131</v>
      </c>
      <c r="BQ38" s="64" t="str">
        <f>IFERROR(VLOOKUP(BN38,$K$9:$T$21,10,0),"")</f>
        <v/>
      </c>
      <c r="BR38" s="174" t="e">
        <f>IF(VLOOKUP($D$1,ورقة4!$A$3:$AV$1929,30,0)=0,"",(VLOOKUP($D$1,ورقة4!$A$3:$AV$1929,30,0)))</f>
        <v>#N/A</v>
      </c>
      <c r="BS38" s="173" t="e">
        <f>IF(BR38="م",BL38,"")</f>
        <v>#N/A</v>
      </c>
      <c r="BT38" s="64" t="e">
        <f>IF(BR38="","",BL38)</f>
        <v>#N/A</v>
      </c>
      <c r="BX38" s="64"/>
      <c r="BY38" s="64"/>
    </row>
    <row r="39" spans="1:77" ht="23.25" customHeight="1" thickTop="1" thickBot="1" x14ac:dyDescent="0.3">
      <c r="C39" s="219"/>
      <c r="D39" s="212"/>
      <c r="E39" s="212"/>
      <c r="F39" s="212"/>
      <c r="G39" s="212"/>
      <c r="J39" s="167"/>
      <c r="L39" s="43"/>
      <c r="M39" s="44"/>
      <c r="N39" s="44"/>
      <c r="O39" s="44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198"/>
      <c r="BD39" s="202"/>
      <c r="BE39" s="202"/>
      <c r="BK39" s="65" t="e">
        <f t="shared" si="3"/>
        <v>#N/A</v>
      </c>
      <c r="BL39" s="65">
        <v>35</v>
      </c>
      <c r="BM39" s="172">
        <v>27</v>
      </c>
      <c r="BN39" s="172" t="str">
        <f>IF(V10=BT1,"تحليل مالي باللغة الإنكليزية","تحليل مالي باللغة الفرنسية")</f>
        <v>تحليل مالي باللغة الإنكليزية</v>
      </c>
      <c r="BO39" s="67" t="s">
        <v>158</v>
      </c>
      <c r="BP39" s="67" t="s">
        <v>131</v>
      </c>
      <c r="BQ39" s="64" t="str">
        <f>IFERROR(VLOOKUP(BN39,$K$9:$T$21,10,0),"")</f>
        <v/>
      </c>
      <c r="BR39" s="175" t="e">
        <f>IF(VLOOKUP($D$1,ورقة4!$A$3:$AV$1929,31,0)=0,"",(VLOOKUP($D$1,ورقة4!$A$3:$AV$1929,31,0)))</f>
        <v>#N/A</v>
      </c>
      <c r="BS39" s="173" t="e">
        <f>IF(BR39="م",BL39,"")</f>
        <v>#N/A</v>
      </c>
      <c r="BT39" s="64" t="e">
        <f>IF(BR39="","",BL39)</f>
        <v>#N/A</v>
      </c>
      <c r="BU39" s="61"/>
      <c r="BV39" s="61"/>
      <c r="BX39" s="64"/>
      <c r="BY39" s="64"/>
    </row>
    <row r="40" spans="1:77" ht="23.25" customHeight="1" thickTop="1" thickBot="1" x14ac:dyDescent="0.3">
      <c r="C40" s="219"/>
      <c r="D40" s="212"/>
      <c r="E40" s="212"/>
      <c r="F40" s="212"/>
      <c r="G40" s="212"/>
      <c r="J40" s="167"/>
      <c r="L40" s="43"/>
      <c r="M40" s="44"/>
      <c r="N40" s="44"/>
      <c r="O40" s="44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198"/>
      <c r="BD40" s="202"/>
      <c r="BE40" s="202"/>
      <c r="BK40" s="65" t="e">
        <f t="shared" si="3"/>
        <v>#N/A</v>
      </c>
      <c r="BL40" s="172">
        <v>36</v>
      </c>
      <c r="BM40" s="172">
        <v>28</v>
      </c>
      <c r="BN40" s="172" t="s">
        <v>165</v>
      </c>
      <c r="BO40" s="67" t="s">
        <v>158</v>
      </c>
      <c r="BP40" s="67" t="s">
        <v>131</v>
      </c>
      <c r="BQ40" s="64" t="str">
        <f>IFERROR(VLOOKUP(BN40,$K$9:$T$21,10,0),"")</f>
        <v/>
      </c>
      <c r="BR40" s="175" t="e">
        <f>IF(VLOOKUP($D$1,ورقة4!$A$3:$AV$1929,32,0)=0,"",(VLOOKUP($D$1,ورقة4!$A$3:$AV$1929,32,0)))</f>
        <v>#N/A</v>
      </c>
      <c r="BS40" s="173" t="e">
        <f>IF(BR40="م",BL40,"")</f>
        <v>#N/A</v>
      </c>
      <c r="BT40" s="64" t="e">
        <f>IF(BR40="","",BL40)</f>
        <v>#N/A</v>
      </c>
      <c r="BX40" s="64"/>
      <c r="BY40" s="64"/>
    </row>
    <row r="41" spans="1:77" ht="23.25" customHeight="1" thickTop="1" thickBot="1" x14ac:dyDescent="0.3">
      <c r="C41" s="219"/>
      <c r="D41" s="212"/>
      <c r="E41" s="212"/>
      <c r="F41" s="212"/>
      <c r="G41" s="212"/>
      <c r="J41" s="167"/>
      <c r="L41" s="43"/>
      <c r="M41" s="44"/>
      <c r="N41" s="44"/>
      <c r="O41" s="44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198"/>
      <c r="BD41" s="202"/>
      <c r="BE41" s="202"/>
      <c r="BK41" s="65" t="e">
        <f t="shared" si="3"/>
        <v>#N/A</v>
      </c>
      <c r="BL41" s="65">
        <v>37</v>
      </c>
      <c r="BM41" s="172">
        <v>29</v>
      </c>
      <c r="BN41" s="172" t="s">
        <v>166</v>
      </c>
      <c r="BO41" s="67" t="s">
        <v>158</v>
      </c>
      <c r="BP41" s="67" t="s">
        <v>131</v>
      </c>
      <c r="BQ41" s="64" t="str">
        <f>IFERROR(VLOOKUP(BN41,$K$9:$T$21,10,0),"")</f>
        <v/>
      </c>
      <c r="BR41" s="175" t="e">
        <f>IF(VLOOKUP($D$1,ورقة4!$A$3:$AV$1929,33,0)=0,"",(VLOOKUP($D$1,ورقة4!$A$3:$AV$1929,33,0)))</f>
        <v>#N/A</v>
      </c>
      <c r="BS41" s="173" t="e">
        <f>IF(BR41="م",BL41,"")</f>
        <v>#N/A</v>
      </c>
      <c r="BT41" s="64" t="e">
        <f>IF(BR41="","",BL41)</f>
        <v>#N/A</v>
      </c>
      <c r="BX41" s="64"/>
      <c r="BY41" s="64"/>
    </row>
    <row r="42" spans="1:77" ht="23.25" customHeight="1" thickTop="1" thickBot="1" x14ac:dyDescent="0.3">
      <c r="C42" s="219"/>
      <c r="D42" s="212"/>
      <c r="E42" s="212"/>
      <c r="F42" s="212"/>
      <c r="G42" s="212"/>
      <c r="J42" s="167"/>
      <c r="L42" s="43"/>
      <c r="M42" s="44"/>
      <c r="N42" s="44"/>
      <c r="O42" s="44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198"/>
      <c r="BD42" s="202"/>
      <c r="BE42" s="202"/>
      <c r="BK42" s="65" t="e">
        <f t="shared" si="3"/>
        <v>#N/A</v>
      </c>
      <c r="BL42" s="172">
        <v>38</v>
      </c>
      <c r="BM42" s="172">
        <v>30</v>
      </c>
      <c r="BN42" s="172" t="s">
        <v>167</v>
      </c>
      <c r="BO42" s="67" t="s">
        <v>158</v>
      </c>
      <c r="BP42" s="67" t="s">
        <v>131</v>
      </c>
      <c r="BQ42" s="64" t="str">
        <f>IFERROR(VLOOKUP(BN42,$K$9:$T$21,10,0),"")</f>
        <v/>
      </c>
      <c r="BR42" s="176" t="e">
        <f>IF(VLOOKUP($D$1,ورقة4!$A$3:$AV$1929,34,0)=0,"",(VLOOKUP($D$1,ورقة4!$A$3:$AV$1929,34,0)))</f>
        <v>#N/A</v>
      </c>
      <c r="BS42" s="173" t="e">
        <f>IF(BR42="م",BL42,"")</f>
        <v>#N/A</v>
      </c>
      <c r="BT42" s="64" t="e">
        <f>IF(BR42="","",BL42)</f>
        <v>#N/A</v>
      </c>
      <c r="BX42" s="64"/>
      <c r="BY42" s="64"/>
    </row>
    <row r="43" spans="1:77" ht="23.25" customHeight="1" thickTop="1" thickBot="1" x14ac:dyDescent="0.3">
      <c r="C43" s="219"/>
      <c r="D43" s="212"/>
      <c r="E43" s="212"/>
      <c r="F43" s="212"/>
      <c r="G43" s="212"/>
      <c r="J43" s="167"/>
      <c r="L43" s="43"/>
      <c r="M43" s="44"/>
      <c r="N43" s="44"/>
      <c r="O43" s="44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198"/>
      <c r="BD43" s="202"/>
      <c r="BE43" s="202"/>
      <c r="BK43" s="65" t="e">
        <f>IF(BR44="م",BL44,"")</f>
        <v>#N/A</v>
      </c>
      <c r="BL43" s="65">
        <v>39</v>
      </c>
      <c r="BN43" s="65" t="s">
        <v>168</v>
      </c>
      <c r="BS43" s="173" t="e">
        <f>IF(BR44="م",BL44,"")</f>
        <v>#N/A</v>
      </c>
      <c r="BT43" s="64" t="e">
        <f>IF(AND(BT44="",BT45="",BT46="",BT47="",BT48=""),"",BL43)</f>
        <v>#N/A</v>
      </c>
      <c r="BY43" s="64"/>
    </row>
    <row r="44" spans="1:77" ht="23.25" customHeight="1" thickTop="1" thickBot="1" x14ac:dyDescent="0.3">
      <c r="B44" s="212"/>
      <c r="C44" s="212"/>
      <c r="D44" s="212"/>
      <c r="E44" s="215"/>
      <c r="H44" s="210"/>
      <c r="I44" s="30"/>
      <c r="J44" s="162"/>
      <c r="K44" s="30"/>
      <c r="L44" s="45"/>
      <c r="M44" s="45"/>
      <c r="N44" s="46"/>
      <c r="O44" s="46"/>
      <c r="P44" s="46"/>
      <c r="Q44" s="46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198"/>
      <c r="BD44" s="202"/>
      <c r="BE44" s="202"/>
      <c r="BK44" s="65" t="e">
        <f>IF(BR45="م",BL45,"")</f>
        <v>#N/A</v>
      </c>
      <c r="BL44" s="172">
        <v>40</v>
      </c>
      <c r="BM44" s="172">
        <v>31</v>
      </c>
      <c r="BN44" s="172" t="s">
        <v>169</v>
      </c>
      <c r="BQ44" s="64" t="str">
        <f>IFERROR(VLOOKUP(BN44,$K$9:$T$21,10,0),"")</f>
        <v/>
      </c>
      <c r="BR44" s="174" t="e">
        <f>IF(VLOOKUP($D$1,ورقة4!$A$3:$AV$1929,35,0)=0,"",(VLOOKUP($D$1,ورقة4!$A$3:$AV$1929,35,0)))</f>
        <v>#N/A</v>
      </c>
      <c r="BS44" s="173" t="e">
        <f>IF(BR45="م",BL45,"")</f>
        <v>#N/A</v>
      </c>
      <c r="BT44" s="64" t="e">
        <f>IF(BR44="","",BL44)</f>
        <v>#N/A</v>
      </c>
      <c r="BY44" s="64"/>
    </row>
    <row r="45" spans="1:77" ht="23.25" customHeight="1" thickTop="1" thickBot="1" x14ac:dyDescent="0.3">
      <c r="B45" s="211"/>
      <c r="C45" s="211"/>
      <c r="D45" s="212"/>
      <c r="E45" s="212"/>
      <c r="F45" s="212"/>
      <c r="H45" s="210"/>
      <c r="I45" s="30"/>
      <c r="J45" s="162"/>
      <c r="K45" s="30"/>
      <c r="L45" s="45"/>
      <c r="M45" s="45"/>
      <c r="N45" s="46"/>
      <c r="O45" s="46"/>
      <c r="P45" s="46"/>
      <c r="Q45" s="46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198"/>
      <c r="BD45" s="202"/>
      <c r="BE45" s="202"/>
      <c r="BK45" s="65" t="e">
        <f>IF(BR46="م",BL46,"")</f>
        <v>#N/A</v>
      </c>
      <c r="BL45" s="65">
        <v>41</v>
      </c>
      <c r="BM45" s="172">
        <v>32</v>
      </c>
      <c r="BN45" s="172" t="s">
        <v>170</v>
      </c>
      <c r="BQ45" s="64" t="str">
        <f>IFERROR(VLOOKUP(BN45,$K$9:$T$21,10,0),"")</f>
        <v/>
      </c>
      <c r="BR45" s="175" t="e">
        <f>IF(VLOOKUP($D$1,ورقة4!$A$3:$AV$1929,36,0)=0,"",(VLOOKUP($D$1,ورقة4!$A$3:$AV$1929,36,0)))</f>
        <v>#N/A</v>
      </c>
      <c r="BS45" s="173" t="e">
        <f>IF(BR46="م",BL46,"")</f>
        <v>#N/A</v>
      </c>
      <c r="BT45" s="64" t="e">
        <f>IF(BR45="","",BL45)</f>
        <v>#N/A</v>
      </c>
      <c r="BY45" s="64"/>
    </row>
    <row r="46" spans="1:77" ht="23.25" customHeight="1" thickTop="1" thickBot="1" x14ac:dyDescent="0.3">
      <c r="B46" s="220"/>
      <c r="C46" s="220"/>
      <c r="D46" s="220"/>
      <c r="E46" s="220"/>
      <c r="F46" s="220"/>
      <c r="G46" s="221"/>
      <c r="H46" s="211"/>
      <c r="I46" s="47"/>
      <c r="J46" s="159"/>
      <c r="K46" s="47"/>
      <c r="L46" s="44"/>
      <c r="M46" s="44"/>
      <c r="N46" s="46"/>
      <c r="O46" s="46"/>
      <c r="P46" s="46"/>
      <c r="Q46" s="46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198"/>
      <c r="BD46" s="202"/>
      <c r="BE46" s="202"/>
      <c r="BK46" s="65" t="e">
        <f>IF(BR47="م",BL47,"")</f>
        <v>#N/A</v>
      </c>
      <c r="BL46" s="172">
        <v>42</v>
      </c>
      <c r="BM46" s="172">
        <v>33</v>
      </c>
      <c r="BN46" s="172" t="str">
        <f>IF(V10=BT1,"محاسبة دولية باللغة الإنكليزية","محاسبة دولية باللغة الفرنسية")</f>
        <v>محاسبة دولية باللغة الإنكليزية</v>
      </c>
      <c r="BQ46" s="64" t="str">
        <f>IFERROR(VLOOKUP(BN46,$K$9:$T$21,10,0),"")</f>
        <v/>
      </c>
      <c r="BR46" s="175" t="e">
        <f>IF(VLOOKUP($D$1,ورقة4!$A$3:$AV$1929,37,0)=0,"",(VLOOKUP($D$1,ورقة4!$A$3:$AV$1929,37,0)))</f>
        <v>#N/A</v>
      </c>
      <c r="BS46" s="173" t="e">
        <f>IF(BR47="م",BL47,"")</f>
        <v>#N/A</v>
      </c>
      <c r="BT46" s="64" t="e">
        <f>IF(BR46="","",BL46)</f>
        <v>#N/A</v>
      </c>
      <c r="BU46" s="61"/>
      <c r="BV46" s="61"/>
      <c r="BY46" s="64"/>
    </row>
    <row r="47" spans="1:77" ht="23.25" customHeight="1" thickTop="1" thickBot="1" x14ac:dyDescent="0.3">
      <c r="B47" s="212"/>
      <c r="C47" s="212"/>
      <c r="D47" s="212"/>
      <c r="G47" s="212"/>
      <c r="H47" s="212"/>
      <c r="I47" s="44"/>
      <c r="J47" s="158"/>
      <c r="K47" s="44"/>
      <c r="L47" s="44"/>
      <c r="M47" s="49"/>
      <c r="N47" s="46"/>
      <c r="O47" s="46"/>
      <c r="P47" s="46"/>
      <c r="Q47" s="46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198"/>
      <c r="BD47" s="202"/>
      <c r="BE47" s="202"/>
      <c r="BK47" s="65" t="e">
        <f>IF(BR48="م",BL48,"")</f>
        <v>#N/A</v>
      </c>
      <c r="BL47" s="65">
        <v>43</v>
      </c>
      <c r="BM47" s="172">
        <v>34</v>
      </c>
      <c r="BN47" s="172" t="s">
        <v>171</v>
      </c>
      <c r="BQ47" s="64" t="str">
        <f>IFERROR(VLOOKUP(BN47,$K$9:$T$21,10,0),"")</f>
        <v/>
      </c>
      <c r="BR47" s="175" t="e">
        <f>IF(VLOOKUP($D$1,ورقة4!$A$3:$AV$1929,38,0)=0,"",(VLOOKUP($D$1,ورقة4!$A$3:$AV$1929,38,0)))</f>
        <v>#N/A</v>
      </c>
      <c r="BS47" s="173" t="e">
        <f>IF(BR48="م",BL48,"")</f>
        <v>#N/A</v>
      </c>
      <c r="BT47" s="64" t="e">
        <f>IF(BR47="","",BL47)</f>
        <v>#N/A</v>
      </c>
      <c r="BY47" s="64"/>
    </row>
    <row r="48" spans="1:77" ht="23.25" customHeight="1" thickTop="1" thickBot="1" x14ac:dyDescent="0.3">
      <c r="B48" s="211"/>
      <c r="C48" s="221"/>
      <c r="D48" s="221"/>
      <c r="E48" s="221"/>
      <c r="F48" s="221"/>
      <c r="G48" s="212"/>
      <c r="H48" s="212"/>
      <c r="I48" s="44"/>
      <c r="J48" s="158"/>
      <c r="K48" s="44"/>
      <c r="L48" s="44"/>
      <c r="M48" s="45"/>
      <c r="N48" s="45"/>
      <c r="O48" s="50"/>
      <c r="P48" s="50"/>
      <c r="Q48" s="50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198"/>
      <c r="BD48" s="202"/>
      <c r="BE48" s="202"/>
      <c r="BK48" s="65" t="e">
        <f>IF(BR50="م",BL50,"")</f>
        <v>#N/A</v>
      </c>
      <c r="BL48" s="172">
        <v>44</v>
      </c>
      <c r="BM48" s="172">
        <v>35</v>
      </c>
      <c r="BN48" s="172" t="s">
        <v>172</v>
      </c>
      <c r="BQ48" s="64" t="str">
        <f>IFERROR(VLOOKUP(BN48,$K$9:$T$29,10,0),"")</f>
        <v/>
      </c>
      <c r="BR48" s="178" t="e">
        <f>IF(VLOOKUP($D$1,ورقة4!$A$3:$AV$1929,39,0)=0,"",(VLOOKUP($D$1,ورقة4!$A$3:$AV$1929,39,0)))</f>
        <v>#N/A</v>
      </c>
      <c r="BS48" s="173" t="e">
        <f>IF(BR50="م",BL50,"")</f>
        <v>#N/A</v>
      </c>
      <c r="BT48" s="64" t="e">
        <f>IF(BR48="","",BL48)</f>
        <v>#N/A</v>
      </c>
      <c r="BY48" s="64"/>
    </row>
    <row r="49" spans="1:77" ht="23.25" customHeight="1" thickTop="1" thickBot="1" x14ac:dyDescent="0.3">
      <c r="A49" s="222">
        <v>1</v>
      </c>
      <c r="B49" s="222" t="s">
        <v>173</v>
      </c>
      <c r="J49" s="156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198"/>
      <c r="BD49" s="202"/>
      <c r="BE49" s="202"/>
      <c r="BK49" s="65" t="e">
        <f>IF(BR51="م",BL51,"")</f>
        <v>#N/A</v>
      </c>
      <c r="BL49" s="65">
        <v>45</v>
      </c>
      <c r="BN49" s="65" t="s">
        <v>174</v>
      </c>
      <c r="BS49" s="173" t="e">
        <f>IF(BR51="م",BL51,"")</f>
        <v>#N/A</v>
      </c>
      <c r="BT49" s="64" t="e">
        <f>IF(AND(BT50="",BT51="",BT52="",BT53="",BT54=""),"",BL49)</f>
        <v>#N/A</v>
      </c>
      <c r="BY49" s="64"/>
    </row>
    <row r="50" spans="1:77" ht="23.25" customHeight="1" thickTop="1" thickBot="1" x14ac:dyDescent="0.3">
      <c r="A50" s="222">
        <v>2</v>
      </c>
      <c r="B50" s="222" t="s">
        <v>175</v>
      </c>
      <c r="C50" s="213"/>
      <c r="D50" s="213"/>
      <c r="E50" s="213"/>
      <c r="F50" s="213"/>
      <c r="G50" s="213"/>
      <c r="H50" s="213"/>
      <c r="I50" s="51"/>
      <c r="J50" s="168"/>
      <c r="K50" s="51"/>
      <c r="L50" s="51"/>
      <c r="M50" s="51"/>
      <c r="N50" s="51"/>
      <c r="O50" s="51"/>
      <c r="P50" s="51"/>
      <c r="Q50" s="51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198"/>
      <c r="BD50" s="202"/>
      <c r="BE50" s="202"/>
      <c r="BK50" s="65" t="e">
        <f>IF(BR52="م",BL52,"")</f>
        <v>#N/A</v>
      </c>
      <c r="BL50" s="172">
        <v>46</v>
      </c>
      <c r="BM50" s="172">
        <v>36</v>
      </c>
      <c r="BN50" s="172" t="s">
        <v>176</v>
      </c>
      <c r="BQ50" s="64" t="str">
        <f>IFERROR(VLOOKUP(BN50,$K$9:$T$21,10,0),"")</f>
        <v/>
      </c>
      <c r="BR50" s="180" t="e">
        <f>IF(VLOOKUP($D$1,ورقة4!$A$3:$AV$1929,40,0)=0,"",(VLOOKUP($D$1,ورقة4!$A$3:$AV$1929,40,0)))</f>
        <v>#N/A</v>
      </c>
      <c r="BS50" s="173" t="e">
        <f>IF(BR52="م",BL52,"")</f>
        <v>#N/A</v>
      </c>
      <c r="BT50" s="64" t="e">
        <f>IF(BR50="","",BL50)</f>
        <v>#N/A</v>
      </c>
      <c r="BY50" s="64"/>
    </row>
    <row r="51" spans="1:77" ht="23.25" customHeight="1" thickTop="1" thickBot="1" x14ac:dyDescent="0.3">
      <c r="A51" s="222">
        <v>3</v>
      </c>
      <c r="B51" s="222" t="s">
        <v>177</v>
      </c>
      <c r="C51" s="213"/>
      <c r="D51" s="213"/>
      <c r="E51" s="213"/>
      <c r="F51" s="213"/>
      <c r="G51" s="213"/>
      <c r="H51" s="213"/>
      <c r="I51" s="51"/>
      <c r="J51" s="168"/>
      <c r="K51" s="51"/>
      <c r="L51" s="51"/>
      <c r="M51" s="51"/>
      <c r="N51" s="51"/>
      <c r="O51" s="51"/>
      <c r="P51" s="51"/>
      <c r="Q51" s="51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198"/>
      <c r="BD51" s="202"/>
      <c r="BE51" s="202"/>
      <c r="BK51" s="65" t="e">
        <f>IF(BR53="م",BL53,"")</f>
        <v>#N/A</v>
      </c>
      <c r="BL51" s="65">
        <v>47</v>
      </c>
      <c r="BM51" s="172">
        <v>37</v>
      </c>
      <c r="BN51" s="172" t="s">
        <v>178</v>
      </c>
      <c r="BQ51" s="64" t="str">
        <f>IFERROR(VLOOKUP(BN51,$K$9:$T$21,10,0),"")</f>
        <v/>
      </c>
      <c r="BR51" s="177" t="e">
        <f>IF(VLOOKUP($D$1,ورقة4!$A$3:$AV$1929,41,0)=0,"",(VLOOKUP($D$1,ورقة4!$A$3:$AV$1929,41,0)))</f>
        <v>#N/A</v>
      </c>
      <c r="BS51" s="173" t="e">
        <f>IF(BR53="م",BL53,"")</f>
        <v>#N/A</v>
      </c>
      <c r="BT51" s="64" t="e">
        <f>IF(BR51="","",BL51)</f>
        <v>#N/A</v>
      </c>
      <c r="BY51" s="64"/>
    </row>
    <row r="52" spans="1:77" ht="23.25" customHeight="1" thickTop="1" thickBot="1" x14ac:dyDescent="0.3">
      <c r="A52" s="222">
        <v>4</v>
      </c>
      <c r="B52" s="222" t="s">
        <v>179</v>
      </c>
      <c r="C52" s="223"/>
      <c r="D52" s="223"/>
      <c r="E52" s="223"/>
      <c r="F52" s="223"/>
      <c r="G52" s="223"/>
      <c r="H52" s="214"/>
      <c r="I52" s="37"/>
      <c r="J52" s="169"/>
      <c r="K52" s="47"/>
      <c r="L52" s="47"/>
      <c r="M52" s="37"/>
      <c r="N52" s="37"/>
      <c r="O52" s="52"/>
      <c r="P52" s="52"/>
      <c r="Q52" s="5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198"/>
      <c r="BD52" s="202"/>
      <c r="BE52" s="202"/>
      <c r="BK52" s="65" t="e">
        <f>IF(BR54="م",BL54,"")</f>
        <v>#N/A</v>
      </c>
      <c r="BL52" s="172">
        <v>48</v>
      </c>
      <c r="BM52" s="172">
        <v>38</v>
      </c>
      <c r="BN52" s="172" t="s">
        <v>180</v>
      </c>
      <c r="BQ52" s="64" t="str">
        <f>IFERROR(VLOOKUP(BN52,$K$9:$T$21,10,0),"")</f>
        <v/>
      </c>
      <c r="BR52" s="177" t="e">
        <f>IF(VLOOKUP($D$1,ورقة4!$A$3:$AV$1929,42,0)=0,"",(VLOOKUP($D$1,ورقة4!$A$3:$AV$1929,42,0)))</f>
        <v>#N/A</v>
      </c>
      <c r="BS52" s="173" t="e">
        <f>IF(BR54="م",BL54,"")</f>
        <v>#N/A</v>
      </c>
      <c r="BT52" s="64" t="e">
        <f>IF(BR52="","",BL52)</f>
        <v>#N/A</v>
      </c>
      <c r="BY52" s="64"/>
    </row>
    <row r="53" spans="1:77" ht="23.25" customHeight="1" thickTop="1" thickBot="1" x14ac:dyDescent="0.3">
      <c r="A53" s="222">
        <v>5</v>
      </c>
      <c r="B53" s="222" t="s">
        <v>181</v>
      </c>
      <c r="C53" s="214"/>
      <c r="D53" s="214"/>
      <c r="E53" s="214"/>
      <c r="F53" s="214"/>
      <c r="G53" s="214"/>
      <c r="J53" s="156"/>
      <c r="O53" s="37"/>
      <c r="P53" s="37"/>
      <c r="Q53" s="37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198"/>
      <c r="BD53" s="202"/>
      <c r="BE53" s="202"/>
      <c r="BL53" s="65">
        <v>49</v>
      </c>
      <c r="BM53" s="172">
        <v>39</v>
      </c>
      <c r="BN53" s="172" t="s">
        <v>182</v>
      </c>
      <c r="BQ53" s="64" t="str">
        <f>IFERROR(VLOOKUP(BN53,$K$9:$T$21,10,0),"")</f>
        <v/>
      </c>
      <c r="BR53" s="177" t="e">
        <f>IF(VLOOKUP($D$1,ورقة4!$A$3:$AV$1929,43,0)=0,"",(VLOOKUP($D$1,ورقة4!$A$3:$AV$1929,43,0)))</f>
        <v>#N/A</v>
      </c>
      <c r="BT53" s="64" t="e">
        <f>IF(BR53="","",BL53)</f>
        <v>#N/A</v>
      </c>
    </row>
    <row r="54" spans="1:77" ht="23.25" customHeight="1" thickTop="1" thickBot="1" x14ac:dyDescent="0.3">
      <c r="A54" s="222">
        <v>6</v>
      </c>
      <c r="B54" s="222" t="s">
        <v>183</v>
      </c>
      <c r="C54" s="214"/>
      <c r="D54" s="214"/>
      <c r="E54" s="214"/>
      <c r="F54" s="214"/>
      <c r="G54" s="215"/>
      <c r="H54" s="215"/>
      <c r="I54" s="73"/>
      <c r="J54" s="105"/>
      <c r="K54" s="73"/>
      <c r="L54" s="73"/>
      <c r="M54" s="73"/>
      <c r="N54" s="73"/>
      <c r="O54" s="73"/>
      <c r="P54" s="73"/>
      <c r="Q54" s="73"/>
      <c r="AM54" s="202"/>
      <c r="AN54" s="202"/>
      <c r="AO54" s="202"/>
      <c r="AP54" s="202"/>
      <c r="AQ54" s="202"/>
      <c r="AR54" s="202"/>
      <c r="AS54" s="202"/>
      <c r="AT54" s="202"/>
      <c r="AU54" s="202"/>
      <c r="AV54" s="204"/>
      <c r="AW54" s="204"/>
      <c r="AX54" s="204"/>
      <c r="AY54" s="202"/>
      <c r="AZ54" s="202"/>
      <c r="BA54" s="205"/>
      <c r="BB54" s="202"/>
      <c r="BC54" s="202"/>
      <c r="BD54" s="202"/>
      <c r="BE54" s="202"/>
      <c r="BL54" s="172">
        <v>50</v>
      </c>
      <c r="BM54" s="172">
        <v>40</v>
      </c>
      <c r="BN54" s="172" t="str">
        <f>IF(V10=BT1,"دراسات محاسبية باللغة الإنكليزية","دراسات محاسبية باللغة الفرنسية")</f>
        <v>دراسات محاسبية باللغة الإنكليزية</v>
      </c>
      <c r="BQ54" s="64" t="str">
        <f>IFERROR(VLOOKUP(BN54,$K$9:$T$21,10,0),"")</f>
        <v/>
      </c>
      <c r="BR54" s="178" t="e">
        <f>IF(VLOOKUP($D$1,ورقة4!$A$3:$AV$1929,44,0)=0,"",(VLOOKUP($D$1,ورقة4!$A$3:$AV$1929,44,0)))</f>
        <v>#N/A</v>
      </c>
      <c r="BT54" s="64" t="e">
        <f>IF(BR54="","",BL54)</f>
        <v>#N/A</v>
      </c>
      <c r="BU54" s="61"/>
      <c r="BV54" s="61"/>
    </row>
    <row r="55" spans="1:77" ht="23.25" customHeight="1" x14ac:dyDescent="0.25">
      <c r="A55" s="222">
        <v>7</v>
      </c>
      <c r="B55" s="222" t="s">
        <v>687</v>
      </c>
      <c r="C55" s="216"/>
      <c r="D55" s="216"/>
      <c r="E55" s="216"/>
      <c r="F55" s="216"/>
      <c r="G55" s="216"/>
      <c r="H55" s="216"/>
      <c r="I55" s="29"/>
      <c r="J55" s="170"/>
      <c r="K55" s="29"/>
      <c r="L55" s="29"/>
      <c r="M55" s="29"/>
      <c r="N55" s="47"/>
      <c r="O55" s="47"/>
      <c r="P55" s="47"/>
      <c r="Q55" s="47"/>
      <c r="AM55" s="202"/>
      <c r="AN55" s="202"/>
      <c r="AO55" s="202"/>
      <c r="AP55" s="202"/>
      <c r="AQ55" s="202"/>
      <c r="AR55" s="202"/>
      <c r="AS55" s="202"/>
      <c r="AT55" s="202"/>
      <c r="AU55" s="202"/>
      <c r="AV55" s="204"/>
      <c r="AW55" s="204"/>
      <c r="AX55" s="204"/>
      <c r="AY55" s="202"/>
      <c r="AZ55" s="202"/>
      <c r="BA55" s="205"/>
      <c r="BB55" s="202"/>
      <c r="BC55" s="202"/>
      <c r="BD55" s="202"/>
      <c r="BE55" s="202"/>
      <c r="BQ55" s="173"/>
      <c r="BR55" s="67">
        <f>COUNTIFS(BR6:BR54,"ج")</f>
        <v>0</v>
      </c>
    </row>
    <row r="56" spans="1:77" ht="23.25" customHeight="1" x14ac:dyDescent="0.25">
      <c r="A56" s="207">
        <v>8</v>
      </c>
      <c r="B56" s="222" t="s">
        <v>695</v>
      </c>
      <c r="C56" s="217"/>
      <c r="D56" s="217"/>
      <c r="E56" s="216"/>
      <c r="F56" s="217"/>
      <c r="G56" s="217"/>
      <c r="H56" s="217"/>
      <c r="I56" s="53"/>
      <c r="J56" s="160"/>
      <c r="K56" s="53"/>
      <c r="L56" s="53"/>
      <c r="M56" s="53"/>
      <c r="N56" s="48"/>
      <c r="O56" s="48"/>
      <c r="P56" s="48"/>
      <c r="Q56" s="48"/>
      <c r="AM56" s="202"/>
      <c r="AN56" s="202"/>
      <c r="AO56" s="202"/>
      <c r="AP56" s="202"/>
      <c r="AQ56" s="202"/>
      <c r="AR56" s="202"/>
      <c r="AS56" s="202"/>
      <c r="AT56" s="202"/>
      <c r="AU56" s="202"/>
      <c r="AV56" s="204"/>
      <c r="AW56" s="204"/>
      <c r="AX56" s="204"/>
      <c r="AY56" s="202"/>
      <c r="AZ56" s="202"/>
      <c r="BA56" s="205"/>
      <c r="BB56" s="202"/>
      <c r="BC56" s="202"/>
      <c r="BD56" s="202"/>
      <c r="BE56" s="202"/>
      <c r="BR56" s="67">
        <f>COUNTIFS(BR6:BR54,"ر1")</f>
        <v>0</v>
      </c>
    </row>
    <row r="57" spans="1:77" ht="21" x14ac:dyDescent="0.4">
      <c r="A57" s="207">
        <v>9</v>
      </c>
      <c r="B57" s="224" t="s">
        <v>700</v>
      </c>
      <c r="C57" s="218"/>
      <c r="D57" s="218"/>
      <c r="E57" s="218"/>
      <c r="F57" s="218"/>
      <c r="G57" s="218"/>
      <c r="H57" s="218"/>
      <c r="I57" s="54"/>
      <c r="J57" s="54"/>
      <c r="K57" s="56"/>
      <c r="L57" s="57"/>
      <c r="M57" s="57"/>
      <c r="N57" s="58"/>
      <c r="O57" s="58"/>
      <c r="P57" s="58"/>
      <c r="Q57" s="58"/>
      <c r="AM57" s="202"/>
      <c r="AN57" s="202"/>
      <c r="AO57" s="202"/>
      <c r="AP57" s="202"/>
      <c r="AQ57" s="202"/>
      <c r="AR57" s="202"/>
      <c r="AS57" s="202"/>
      <c r="AT57" s="202"/>
      <c r="AU57" s="202"/>
      <c r="AV57" s="204"/>
      <c r="AW57" s="202"/>
      <c r="AX57" s="202"/>
      <c r="AY57" s="202"/>
      <c r="AZ57" s="202"/>
      <c r="BA57" s="202"/>
      <c r="BB57" s="202"/>
      <c r="BC57" s="202"/>
      <c r="BD57" s="202"/>
      <c r="BE57" s="202"/>
      <c r="BR57" s="67">
        <f>COUNTIFS(BR6:BR54,"ر2")</f>
        <v>0</v>
      </c>
    </row>
    <row r="58" spans="1:77" ht="21" x14ac:dyDescent="0.4">
      <c r="A58" s="207">
        <v>10</v>
      </c>
      <c r="B58" s="225" t="s">
        <v>711</v>
      </c>
      <c r="C58" s="225"/>
      <c r="D58" s="225"/>
      <c r="E58" s="225"/>
      <c r="F58" s="225"/>
      <c r="G58" s="225"/>
      <c r="H58" s="218"/>
      <c r="I58" s="55"/>
      <c r="J58" s="55"/>
      <c r="K58" s="55"/>
      <c r="L58" s="55"/>
      <c r="M58" s="55"/>
      <c r="O58" s="59"/>
      <c r="P58" s="59"/>
      <c r="Q58" s="59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R58" s="67">
        <f>SUM(BR55:BR57)</f>
        <v>0</v>
      </c>
    </row>
    <row r="59" spans="1:77" ht="21.6" thickBot="1" x14ac:dyDescent="0.45">
      <c r="A59" s="207">
        <v>11</v>
      </c>
      <c r="B59" s="225" t="s">
        <v>2209</v>
      </c>
      <c r="C59" s="218"/>
      <c r="D59" s="218"/>
      <c r="E59" s="218"/>
      <c r="F59" s="218"/>
      <c r="G59" s="218"/>
      <c r="H59" s="218"/>
      <c r="I59" s="55"/>
      <c r="J59" s="55"/>
      <c r="K59" s="55"/>
      <c r="L59" s="55"/>
      <c r="M59" s="55"/>
      <c r="AM59" s="198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77" ht="14.25" customHeight="1" thickTop="1" x14ac:dyDescent="0.4">
      <c r="A60" s="207">
        <v>12</v>
      </c>
      <c r="B60" s="225" t="s">
        <v>2219</v>
      </c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77" ht="14.25" customHeight="1" x14ac:dyDescent="0.25"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77" ht="14.25" customHeight="1" x14ac:dyDescent="0.25"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77" ht="14.25" customHeight="1" x14ac:dyDescent="0.25"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77" ht="14.25" customHeight="1" x14ac:dyDescent="0.25"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39:57" ht="14.25" customHeight="1" x14ac:dyDescent="0.25"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39:57" ht="14.25" customHeight="1" x14ac:dyDescent="0.25"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39:57" ht="14.25" customHeight="1" x14ac:dyDescent="0.25"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39:57" ht="14.25" customHeight="1" x14ac:dyDescent="0.25"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39:57" ht="14.25" customHeight="1" x14ac:dyDescent="0.25"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39:57" ht="14.25" customHeight="1" x14ac:dyDescent="0.25"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39:57" ht="14.25" customHeight="1" x14ac:dyDescent="0.25"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39:57" ht="14.25" customHeight="1" x14ac:dyDescent="0.25"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39:57" ht="14.25" customHeight="1" x14ac:dyDescent="0.25"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39:57" ht="14.25" customHeight="1" x14ac:dyDescent="0.25"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39:57" ht="14.25" customHeight="1" x14ac:dyDescent="0.25"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39:57" ht="14.25" customHeight="1" x14ac:dyDescent="0.25"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39:57" ht="14.25" customHeight="1" x14ac:dyDescent="0.25"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39:57" ht="14.25" customHeight="1" x14ac:dyDescent="0.25"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39:57" ht="14.25" customHeight="1" x14ac:dyDescent="0.25"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39:57" ht="14.25" customHeight="1" x14ac:dyDescent="0.25"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39:57" ht="14.25" customHeight="1" x14ac:dyDescent="0.25"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39:57" ht="14.25" customHeight="1" x14ac:dyDescent="0.25"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39:57" ht="14.25" customHeight="1" x14ac:dyDescent="0.25"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39:57" ht="14.25" customHeight="1" x14ac:dyDescent="0.25"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39:57" ht="14.25" customHeight="1" x14ac:dyDescent="0.25"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39:57" ht="14.25" customHeight="1" x14ac:dyDescent="0.25"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39:57" ht="14.25" customHeight="1" x14ac:dyDescent="0.25"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39:57" ht="14.25" customHeight="1" x14ac:dyDescent="0.25"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39:57" ht="14.25" customHeight="1" x14ac:dyDescent="0.25"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39:57" ht="14.25" customHeight="1" x14ac:dyDescent="0.25"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39:57" ht="14.25" customHeight="1" x14ac:dyDescent="0.25"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39:57" ht="14.25" customHeight="1" x14ac:dyDescent="0.25"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39:57" ht="14.25" customHeight="1" x14ac:dyDescent="0.25"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39:57" ht="14.25" customHeight="1" x14ac:dyDescent="0.25"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39:57" ht="14.25" customHeight="1" x14ac:dyDescent="0.25"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39:57" ht="14.25" customHeight="1" x14ac:dyDescent="0.25"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39:57" ht="14.25" customHeight="1" x14ac:dyDescent="0.25"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39:57" ht="14.25" customHeight="1" x14ac:dyDescent="0.25"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39:57" ht="14.25" customHeight="1" x14ac:dyDescent="0.25"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39:57" ht="14.25" customHeight="1" x14ac:dyDescent="0.25"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39:57" ht="14.25" customHeight="1" x14ac:dyDescent="0.25"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39:57" ht="14.25" customHeight="1" x14ac:dyDescent="0.25"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39:57" ht="14.25" customHeight="1" x14ac:dyDescent="0.25"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39:57" ht="14.25" customHeight="1" x14ac:dyDescent="0.25"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39:57" ht="14.25" customHeight="1" x14ac:dyDescent="0.25"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39:57" ht="14.25" customHeight="1" x14ac:dyDescent="0.25"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39:57" ht="14.25" customHeight="1" x14ac:dyDescent="0.25"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39:57" ht="14.25" customHeight="1" x14ac:dyDescent="0.25"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39:57" ht="14.25" customHeight="1" x14ac:dyDescent="0.25"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39:57" ht="14.25" customHeight="1" x14ac:dyDescent="0.25"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39:57" ht="14.25" customHeight="1" x14ac:dyDescent="0.25"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39:57" ht="14.25" customHeight="1" x14ac:dyDescent="0.25"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39:57" ht="14.25" customHeight="1" x14ac:dyDescent="0.25"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39:57" ht="14.25" customHeight="1" x14ac:dyDescent="0.25"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39:57" ht="14.25" customHeight="1" x14ac:dyDescent="0.25"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39:57" ht="14.25" customHeight="1" x14ac:dyDescent="0.25"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39:57" ht="14.25" customHeight="1" x14ac:dyDescent="0.25"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39:57" ht="14.25" customHeight="1" x14ac:dyDescent="0.25"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39:57" ht="14.25" customHeight="1" x14ac:dyDescent="0.25"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39:57" ht="14.25" customHeight="1" x14ac:dyDescent="0.25"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39:57" ht="14.25" customHeight="1" x14ac:dyDescent="0.25"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39:57" ht="14.25" customHeight="1" x14ac:dyDescent="0.25"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39:57" ht="14.25" customHeight="1" x14ac:dyDescent="0.25"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39:57" ht="14.25" customHeight="1" x14ac:dyDescent="0.25"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39:57" ht="14.25" customHeight="1" x14ac:dyDescent="0.25"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39:57" ht="14.25" customHeight="1" x14ac:dyDescent="0.25"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39:57" ht="14.25" customHeight="1" x14ac:dyDescent="0.25"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39:57" ht="14.25" customHeight="1" x14ac:dyDescent="0.25"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39:57" ht="14.25" customHeight="1" x14ac:dyDescent="0.25"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39:57" ht="14.25" customHeight="1" x14ac:dyDescent="0.25"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39:57" ht="14.25" customHeight="1" x14ac:dyDescent="0.25"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39:57" ht="14.25" customHeight="1" x14ac:dyDescent="0.25"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39:57" ht="14.25" customHeight="1" x14ac:dyDescent="0.25"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39:57" ht="14.25" customHeight="1" x14ac:dyDescent="0.25"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39:57" ht="14.25" customHeight="1" x14ac:dyDescent="0.25"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39:57" ht="14.25" customHeight="1" x14ac:dyDescent="0.25"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39:57" ht="14.25" customHeight="1" x14ac:dyDescent="0.25"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39:57" ht="14.25" customHeight="1" x14ac:dyDescent="0.25"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39:57" ht="14.25" customHeight="1" x14ac:dyDescent="0.25"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39:57" ht="14.25" customHeight="1" x14ac:dyDescent="0.25"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39:57" ht="14.25" customHeight="1" x14ac:dyDescent="0.25"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39:57" ht="14.25" customHeight="1" x14ac:dyDescent="0.25"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39:57" ht="14.25" customHeight="1" x14ac:dyDescent="0.25"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39:57" ht="14.25" customHeight="1" x14ac:dyDescent="0.25"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39:57" ht="14.25" customHeight="1" x14ac:dyDescent="0.25"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39:57" ht="14.25" customHeight="1" x14ac:dyDescent="0.25"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39:57" ht="14.25" customHeight="1" x14ac:dyDescent="0.25"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39:57" ht="14.25" customHeight="1" x14ac:dyDescent="0.25"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39:57" ht="14.25" customHeight="1" x14ac:dyDescent="0.25"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39:57" ht="14.25" customHeight="1" x14ac:dyDescent="0.25"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39:57" ht="14.25" customHeight="1" x14ac:dyDescent="0.25"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39:57" ht="14.25" customHeight="1" x14ac:dyDescent="0.25"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39:57" ht="14.25" customHeight="1" x14ac:dyDescent="0.25"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39:57" ht="14.25" customHeight="1" x14ac:dyDescent="0.25"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39:57" ht="14.25" customHeight="1" x14ac:dyDescent="0.25"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39:57" ht="14.25" customHeight="1" x14ac:dyDescent="0.25"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39:57" ht="14.25" customHeight="1" x14ac:dyDescent="0.25"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39:57" ht="14.25" customHeight="1" x14ac:dyDescent="0.25"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39:57" ht="14.25" customHeight="1" x14ac:dyDescent="0.25"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39:57" ht="14.25" customHeight="1" x14ac:dyDescent="0.25"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39:57" ht="14.25" customHeight="1" x14ac:dyDescent="0.25"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39:57" ht="14.25" customHeight="1" x14ac:dyDescent="0.25"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39:57" ht="14.25" customHeight="1" x14ac:dyDescent="0.25"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39:57" ht="14.25" customHeight="1" x14ac:dyDescent="0.25"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39:57" ht="14.25" customHeight="1" x14ac:dyDescent="0.25"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39:57" ht="14.25" customHeight="1" x14ac:dyDescent="0.25"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39:57" ht="14.25" customHeight="1" x14ac:dyDescent="0.25"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39:57" ht="14.25" customHeight="1" x14ac:dyDescent="0.25"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39:57" ht="14.25" customHeight="1" x14ac:dyDescent="0.25"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39:57" ht="14.25" customHeight="1" x14ac:dyDescent="0.25"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39:57" ht="14.25" customHeight="1" x14ac:dyDescent="0.25"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39:57" ht="14.25" customHeight="1" x14ac:dyDescent="0.25"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39:57" ht="14.25" customHeight="1" x14ac:dyDescent="0.25"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39:57" ht="14.25" customHeight="1" x14ac:dyDescent="0.25"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39:57" ht="14.25" customHeight="1" x14ac:dyDescent="0.25"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39:57" ht="14.25" customHeight="1" x14ac:dyDescent="0.25"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39:57" ht="14.25" customHeight="1" x14ac:dyDescent="0.25"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39:57" ht="14.25" customHeight="1" x14ac:dyDescent="0.25"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39:57" ht="14.25" customHeight="1" x14ac:dyDescent="0.25"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39:57" ht="14.25" customHeight="1" x14ac:dyDescent="0.25"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39:57" ht="14.25" customHeight="1" x14ac:dyDescent="0.25"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39:57" ht="14.25" customHeight="1" x14ac:dyDescent="0.25"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39:57" ht="14.25" customHeight="1" x14ac:dyDescent="0.25"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39:57" ht="14.25" customHeight="1" x14ac:dyDescent="0.25"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39:57" ht="14.25" customHeight="1" x14ac:dyDescent="0.25"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39:57" ht="14.25" customHeight="1" x14ac:dyDescent="0.25"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39:57" ht="14.25" customHeight="1" x14ac:dyDescent="0.25"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39:57" ht="14.25" customHeight="1" x14ac:dyDescent="0.25"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39:57" ht="14.25" customHeight="1" x14ac:dyDescent="0.25"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39:57" ht="14.25" customHeight="1" x14ac:dyDescent="0.25"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39:57" ht="14.25" customHeight="1" x14ac:dyDescent="0.25"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39:57" ht="14.25" customHeight="1" x14ac:dyDescent="0.25"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39:57" ht="14.25" customHeight="1" x14ac:dyDescent="0.25"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39:57" ht="14.25" customHeight="1" x14ac:dyDescent="0.25"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39:57" ht="14.25" customHeight="1" x14ac:dyDescent="0.25"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39:57" ht="14.25" customHeight="1" x14ac:dyDescent="0.25"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39:57" ht="14.25" customHeight="1" x14ac:dyDescent="0.25"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39:57" ht="14.25" customHeight="1" x14ac:dyDescent="0.25"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39:57" ht="14.25" customHeight="1" x14ac:dyDescent="0.25"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39:57" ht="14.25" customHeight="1" x14ac:dyDescent="0.25"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39:57" ht="14.25" customHeight="1" x14ac:dyDescent="0.25"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39:57" ht="14.25" customHeight="1" x14ac:dyDescent="0.25"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39:57" ht="14.25" customHeight="1" x14ac:dyDescent="0.25"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39:57" ht="14.25" customHeight="1" x14ac:dyDescent="0.25"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39:57" ht="14.25" customHeight="1" x14ac:dyDescent="0.25"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39:57" ht="14.25" customHeight="1" x14ac:dyDescent="0.25"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39:57" ht="14.25" customHeight="1" x14ac:dyDescent="0.25"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39:57" ht="14.25" customHeight="1" x14ac:dyDescent="0.25"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39:57" ht="14.25" customHeight="1" x14ac:dyDescent="0.25"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39:57" ht="14.25" customHeight="1" x14ac:dyDescent="0.25"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39:57" ht="14.25" customHeight="1" x14ac:dyDescent="0.25"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39:57" ht="14.25" customHeight="1" x14ac:dyDescent="0.25"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39:57" ht="14.25" customHeight="1" x14ac:dyDescent="0.25"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39:57" ht="14.25" customHeight="1" x14ac:dyDescent="0.25"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39:57" ht="14.25" customHeight="1" x14ac:dyDescent="0.25"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39:57" ht="14.25" customHeight="1" x14ac:dyDescent="0.25"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39:57" ht="14.25" customHeight="1" x14ac:dyDescent="0.25"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39:57" ht="14.25" customHeight="1" x14ac:dyDescent="0.25"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39:57" ht="14.25" customHeight="1" x14ac:dyDescent="0.25"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39:57" ht="14.25" customHeight="1" x14ac:dyDescent="0.25"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39:57" ht="14.25" customHeight="1" x14ac:dyDescent="0.25"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39:57" ht="14.25" customHeight="1" x14ac:dyDescent="0.25"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39:57" ht="14.25" customHeight="1" x14ac:dyDescent="0.25"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39:57" ht="14.25" customHeight="1" x14ac:dyDescent="0.25"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39:57" ht="14.25" customHeight="1" x14ac:dyDescent="0.25"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39:57" ht="14.25" customHeight="1" x14ac:dyDescent="0.25"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39:57" ht="14.25" customHeight="1" x14ac:dyDescent="0.25"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39:57" ht="14.25" customHeight="1" x14ac:dyDescent="0.25"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39:57" ht="14.25" customHeight="1" x14ac:dyDescent="0.25"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39:57" ht="14.25" customHeight="1" x14ac:dyDescent="0.25"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39:57" ht="14.25" customHeight="1" x14ac:dyDescent="0.25"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39:57" ht="14.25" customHeight="1" x14ac:dyDescent="0.25"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39:57" ht="14.25" customHeight="1" x14ac:dyDescent="0.25"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39:57" ht="14.25" customHeight="1" x14ac:dyDescent="0.25"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39:57" ht="14.25" customHeight="1" x14ac:dyDescent="0.25"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39:57" ht="14.25" customHeight="1" x14ac:dyDescent="0.25"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39:57" ht="14.25" customHeight="1" x14ac:dyDescent="0.25"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39:57" ht="14.25" customHeight="1" x14ac:dyDescent="0.25"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39:57" ht="14.25" customHeight="1" x14ac:dyDescent="0.25"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39:57" ht="14.25" customHeight="1" x14ac:dyDescent="0.25"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39:57" ht="14.25" customHeight="1" x14ac:dyDescent="0.25"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39:57" ht="14.25" customHeight="1" x14ac:dyDescent="0.25"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39:57" ht="14.25" customHeight="1" x14ac:dyDescent="0.25"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39:57" ht="14.25" customHeight="1" x14ac:dyDescent="0.25"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39:57" ht="14.25" customHeight="1" x14ac:dyDescent="0.25"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39:57" ht="14.25" customHeight="1" x14ac:dyDescent="0.25"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39:57" ht="14.25" customHeight="1" x14ac:dyDescent="0.25"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39:57" ht="14.25" customHeight="1" x14ac:dyDescent="0.25"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39:57" ht="14.25" customHeight="1" x14ac:dyDescent="0.25"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39:57" ht="14.25" customHeight="1" x14ac:dyDescent="0.25"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39:57" ht="14.25" customHeight="1" x14ac:dyDescent="0.25"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39:57" ht="14.25" customHeight="1" x14ac:dyDescent="0.25"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39:57" ht="14.25" customHeight="1" x14ac:dyDescent="0.25"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39:57" ht="14.25" customHeight="1" x14ac:dyDescent="0.25"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39:57" ht="14.25" customHeight="1" x14ac:dyDescent="0.25"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39:57" ht="14.25" customHeight="1" x14ac:dyDescent="0.25"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39:57" ht="14.25" customHeight="1" x14ac:dyDescent="0.25"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39:57" ht="14.25" customHeight="1" x14ac:dyDescent="0.25"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39:57" ht="14.25" customHeight="1" x14ac:dyDescent="0.25"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39:57" ht="14.25" customHeight="1" x14ac:dyDescent="0.25"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39:57" ht="14.25" customHeight="1" x14ac:dyDescent="0.25"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39:57" ht="14.25" customHeight="1" x14ac:dyDescent="0.25"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39:57" ht="14.25" customHeight="1" x14ac:dyDescent="0.25"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39:57" ht="14.25" customHeight="1" x14ac:dyDescent="0.25"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39:57" ht="14.25" customHeight="1" x14ac:dyDescent="0.25"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39:57" ht="14.25" customHeight="1" x14ac:dyDescent="0.25"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39:57" ht="14.25" customHeight="1" x14ac:dyDescent="0.25"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39:57" ht="14.25" customHeight="1" x14ac:dyDescent="0.25"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39:57" ht="14.25" customHeight="1" x14ac:dyDescent="0.25"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39:57" ht="14.25" customHeight="1" x14ac:dyDescent="0.25"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39:57" ht="14.25" customHeight="1" x14ac:dyDescent="0.25"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39:57" ht="14.25" customHeight="1" x14ac:dyDescent="0.25"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39:57" ht="14.25" customHeight="1" x14ac:dyDescent="0.25"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39:57" ht="14.25" customHeight="1" x14ac:dyDescent="0.25"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39:57" ht="14.25" customHeight="1" x14ac:dyDescent="0.25"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39:57" ht="14.25" customHeight="1" x14ac:dyDescent="0.25"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39:57" ht="14.25" customHeight="1" x14ac:dyDescent="0.25"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39:57" ht="14.25" customHeight="1" x14ac:dyDescent="0.25"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39:57" ht="14.25" customHeight="1" x14ac:dyDescent="0.25"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39:57" ht="14.25" customHeight="1" x14ac:dyDescent="0.25"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39:57" ht="14.25" customHeight="1" x14ac:dyDescent="0.25"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39:57" ht="14.25" customHeight="1" x14ac:dyDescent="0.25"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39:57" ht="14.25" customHeight="1" x14ac:dyDescent="0.25"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39:57" ht="14.25" customHeight="1" x14ac:dyDescent="0.25"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39:57" ht="14.25" customHeight="1" x14ac:dyDescent="0.25"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39:57" ht="14.25" customHeight="1" x14ac:dyDescent="0.25"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39:57" ht="14.25" customHeight="1" x14ac:dyDescent="0.25"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39:57" ht="14.25" customHeight="1" x14ac:dyDescent="0.25"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39:57" ht="14.25" customHeight="1" x14ac:dyDescent="0.25"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39:57" ht="14.25" customHeight="1" x14ac:dyDescent="0.25"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39:57" ht="14.25" customHeight="1" x14ac:dyDescent="0.25"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39:57" ht="14.25" customHeight="1" x14ac:dyDescent="0.25"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39:57" ht="14.25" customHeight="1" x14ac:dyDescent="0.25"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39:57" ht="14.25" customHeight="1" x14ac:dyDescent="0.25"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39:57" ht="14.25" customHeight="1" x14ac:dyDescent="0.25"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39:57" ht="14.25" customHeight="1" x14ac:dyDescent="0.25"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39:57" ht="14.25" customHeight="1" x14ac:dyDescent="0.25"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39:57" ht="14.25" customHeight="1" x14ac:dyDescent="0.25"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39:57" ht="14.25" customHeight="1" x14ac:dyDescent="0.25"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39:57" ht="14.25" customHeight="1" x14ac:dyDescent="0.25"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39:57" ht="14.25" customHeight="1" x14ac:dyDescent="0.25"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39:57" ht="14.25" customHeight="1" x14ac:dyDescent="0.25"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39:57" ht="14.25" customHeight="1" x14ac:dyDescent="0.25"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39:57" ht="14.25" customHeight="1" x14ac:dyDescent="0.25"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39:57" ht="14.25" customHeight="1" x14ac:dyDescent="0.25"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39:57" ht="14.25" customHeight="1" x14ac:dyDescent="0.25"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39:57" ht="14.25" customHeight="1" x14ac:dyDescent="0.25"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39:57" ht="14.25" customHeight="1" x14ac:dyDescent="0.25"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39:57" ht="14.25" customHeight="1" x14ac:dyDescent="0.25"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39:57" ht="14.25" customHeight="1" x14ac:dyDescent="0.25"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39:57" ht="14.25" customHeight="1" x14ac:dyDescent="0.25"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39:57" ht="14.25" customHeight="1" x14ac:dyDescent="0.25"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39:57" ht="14.25" customHeight="1" x14ac:dyDescent="0.25"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39:57" ht="14.25" customHeight="1" x14ac:dyDescent="0.25"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39:57" ht="14.25" customHeight="1" x14ac:dyDescent="0.25"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39:57" ht="14.25" customHeight="1" x14ac:dyDescent="0.25"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39:57" ht="14.25" customHeight="1" x14ac:dyDescent="0.25"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39:57" ht="14.25" customHeight="1" x14ac:dyDescent="0.25"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39:57" ht="14.25" customHeight="1" x14ac:dyDescent="0.25"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39:57" ht="14.25" customHeight="1" x14ac:dyDescent="0.25"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39:57" ht="14.25" customHeight="1" x14ac:dyDescent="0.25"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39:57" ht="14.25" customHeight="1" x14ac:dyDescent="0.25"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39:57" ht="14.25" customHeight="1" x14ac:dyDescent="0.25"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39:57" ht="14.25" customHeight="1" x14ac:dyDescent="0.25"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39:57" ht="14.25" customHeight="1" x14ac:dyDescent="0.25"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39:57" ht="14.25" customHeight="1" x14ac:dyDescent="0.25"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39:57" ht="14.25" customHeight="1" x14ac:dyDescent="0.25"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39:57" ht="14.25" customHeight="1" x14ac:dyDescent="0.25"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39:57" ht="14.25" customHeight="1" x14ac:dyDescent="0.25"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39:57" ht="14.25" customHeight="1" x14ac:dyDescent="0.25"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39:57" ht="14.25" customHeight="1" x14ac:dyDescent="0.25"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39:57" ht="14.25" customHeight="1" x14ac:dyDescent="0.25"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39:57" ht="14.25" customHeight="1" x14ac:dyDescent="0.25"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39:57" ht="14.25" customHeight="1" x14ac:dyDescent="0.25"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39:57" ht="14.25" customHeight="1" x14ac:dyDescent="0.25"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39:57" ht="14.25" customHeight="1" x14ac:dyDescent="0.25"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39:57" ht="14.25" customHeight="1" x14ac:dyDescent="0.25"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39:57" ht="14.25" customHeight="1" x14ac:dyDescent="0.25"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39:57" ht="14.25" customHeight="1" x14ac:dyDescent="0.25"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39:57" ht="14.25" customHeight="1" x14ac:dyDescent="0.25"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39:57" ht="14.25" customHeight="1" x14ac:dyDescent="0.25"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39:57" ht="14.25" customHeight="1" x14ac:dyDescent="0.25"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39:57" ht="14.25" customHeight="1" x14ac:dyDescent="0.25"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39:57" ht="14.25" customHeight="1" x14ac:dyDescent="0.25"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39:57" ht="14.25" customHeight="1" x14ac:dyDescent="0.25"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39:57" ht="14.25" customHeight="1" x14ac:dyDescent="0.25"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39:57" ht="14.25" customHeight="1" x14ac:dyDescent="0.25"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39:57" ht="14.25" customHeight="1" x14ac:dyDescent="0.25"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39:57" ht="14.25" customHeight="1" x14ac:dyDescent="0.25"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39:57" ht="14.25" customHeight="1" x14ac:dyDescent="0.25"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39:57" ht="14.25" customHeight="1" x14ac:dyDescent="0.25"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39:57" ht="14.25" customHeight="1" x14ac:dyDescent="0.25"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39:57" ht="14.25" customHeight="1" x14ac:dyDescent="0.25"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39:57" ht="14.25" customHeight="1" x14ac:dyDescent="0.25"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39:57" ht="14.25" customHeight="1" x14ac:dyDescent="0.25"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39:57" ht="14.25" customHeight="1" x14ac:dyDescent="0.25"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39:57" ht="14.25" customHeight="1" x14ac:dyDescent="0.25"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39:57" ht="14.25" customHeight="1" x14ac:dyDescent="0.25"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39:57" ht="14.25" customHeight="1" x14ac:dyDescent="0.25"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39:57" ht="14.25" customHeight="1" x14ac:dyDescent="0.25"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39:57" ht="14.25" customHeight="1" x14ac:dyDescent="0.25"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39:57" ht="14.25" customHeight="1" x14ac:dyDescent="0.25"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39:57" ht="14.25" customHeight="1" x14ac:dyDescent="0.25"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39:57" ht="14.25" customHeight="1" x14ac:dyDescent="0.25"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39:57" ht="14.25" customHeight="1" x14ac:dyDescent="0.25"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39:57" ht="14.25" customHeight="1" x14ac:dyDescent="0.25"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39:57" ht="14.25" customHeight="1" x14ac:dyDescent="0.25"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39:57" ht="14.25" customHeight="1" x14ac:dyDescent="0.25"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39:57" ht="14.25" customHeight="1" x14ac:dyDescent="0.25"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39:57" ht="14.25" customHeight="1" x14ac:dyDescent="0.25"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39:57" ht="14.25" customHeight="1" x14ac:dyDescent="0.25"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39:57" ht="14.25" customHeight="1" x14ac:dyDescent="0.25"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39:57" ht="14.25" customHeight="1" x14ac:dyDescent="0.25"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39:57" ht="14.25" customHeight="1" x14ac:dyDescent="0.25"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39:57" ht="14.25" customHeight="1" x14ac:dyDescent="0.25"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39:57" ht="14.25" customHeight="1" x14ac:dyDescent="0.25"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39:57" ht="14.25" customHeight="1" x14ac:dyDescent="0.25"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39:57" ht="14.25" customHeight="1" x14ac:dyDescent="0.25"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39:57" ht="14.25" customHeight="1" x14ac:dyDescent="0.25"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39:57" ht="14.25" customHeight="1" x14ac:dyDescent="0.25"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39:57" ht="14.25" customHeight="1" x14ac:dyDescent="0.25"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39:57" ht="14.25" customHeight="1" x14ac:dyDescent="0.25"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39:57" ht="14.25" customHeight="1" x14ac:dyDescent="0.25"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39:57" ht="14.25" customHeight="1" x14ac:dyDescent="0.25"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39:57" ht="14.25" customHeight="1" x14ac:dyDescent="0.25"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39:57" ht="14.25" customHeight="1" x14ac:dyDescent="0.25"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39:57" ht="14.25" customHeight="1" x14ac:dyDescent="0.25"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39:57" ht="14.25" customHeight="1" x14ac:dyDescent="0.25"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39:57" ht="14.25" customHeight="1" x14ac:dyDescent="0.25"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39:57" ht="14.25" customHeight="1" x14ac:dyDescent="0.25"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39:57" ht="14.25" customHeight="1" x14ac:dyDescent="0.25"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39:57" ht="14.25" customHeight="1" x14ac:dyDescent="0.25"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39:57" ht="14.25" customHeight="1" x14ac:dyDescent="0.25"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39:57" ht="14.25" customHeight="1" x14ac:dyDescent="0.25"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39:57" ht="14.25" customHeight="1" x14ac:dyDescent="0.25"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39:57" ht="14.25" customHeight="1" x14ac:dyDescent="0.25"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39:57" ht="14.25" customHeight="1" x14ac:dyDescent="0.25"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39:57" ht="14.25" customHeight="1" x14ac:dyDescent="0.25"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39:57" ht="14.25" customHeight="1" x14ac:dyDescent="0.25"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39:57" ht="14.25" customHeight="1" x14ac:dyDescent="0.25"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39:57" ht="14.25" customHeight="1" x14ac:dyDescent="0.25"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39:57" ht="14.25" customHeight="1" x14ac:dyDescent="0.25"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39:57" ht="14.25" customHeight="1" x14ac:dyDescent="0.25"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39:57" ht="14.25" customHeight="1" x14ac:dyDescent="0.25"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39:57" ht="14.25" customHeight="1" x14ac:dyDescent="0.25"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39:57" ht="14.25" customHeight="1" x14ac:dyDescent="0.25"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39:57" ht="14.25" customHeight="1" x14ac:dyDescent="0.25"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39:57" ht="14.25" customHeight="1" x14ac:dyDescent="0.25"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39:57" ht="14.25" customHeight="1" x14ac:dyDescent="0.25"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39:57" ht="14.25" customHeight="1" x14ac:dyDescent="0.25"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39:57" ht="14.25" customHeight="1" x14ac:dyDescent="0.25"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39:57" ht="14.25" customHeight="1" x14ac:dyDescent="0.25"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39:57" ht="14.25" customHeight="1" x14ac:dyDescent="0.25"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39:57" ht="14.25" customHeight="1" x14ac:dyDescent="0.25"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39:57" ht="14.25" customHeight="1" x14ac:dyDescent="0.25"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39:57" ht="14.25" customHeight="1" x14ac:dyDescent="0.25"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39:57" ht="14.25" customHeight="1" x14ac:dyDescent="0.25"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39:57" ht="14.25" customHeight="1" x14ac:dyDescent="0.25"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39:57" ht="14.25" customHeight="1" x14ac:dyDescent="0.25"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39:57" ht="14.25" customHeight="1" x14ac:dyDescent="0.25"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39:57" ht="14.25" customHeight="1" x14ac:dyDescent="0.25"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39:57" ht="14.25" customHeight="1" x14ac:dyDescent="0.25"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39:57" ht="14.25" customHeight="1" x14ac:dyDescent="0.25"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39:57" ht="14.25" customHeight="1" x14ac:dyDescent="0.25"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39:57" ht="14.25" customHeight="1" x14ac:dyDescent="0.25"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39:57" ht="14.25" customHeight="1" x14ac:dyDescent="0.25"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39:57" ht="14.25" customHeight="1" x14ac:dyDescent="0.25"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39:57" ht="14.25" customHeight="1" x14ac:dyDescent="0.25"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39:57" ht="14.25" customHeight="1" x14ac:dyDescent="0.25"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39:57" ht="14.25" customHeight="1" x14ac:dyDescent="0.25"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39:57" ht="14.25" customHeight="1" x14ac:dyDescent="0.25"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39:57" ht="14.25" customHeight="1" x14ac:dyDescent="0.25"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39:57" ht="14.25" customHeight="1" x14ac:dyDescent="0.25"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39:57" ht="14.25" customHeight="1" x14ac:dyDescent="0.25"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39:57" ht="14.25" customHeight="1" x14ac:dyDescent="0.25"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39:57" ht="14.25" customHeight="1" x14ac:dyDescent="0.25"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39:57" ht="14.25" customHeight="1" x14ac:dyDescent="0.25"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39:57" ht="14.25" customHeight="1" x14ac:dyDescent="0.25"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39:57" ht="14.25" customHeight="1" x14ac:dyDescent="0.25"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39:57" ht="14.25" customHeight="1" x14ac:dyDescent="0.25"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39:57" ht="14.25" customHeight="1" x14ac:dyDescent="0.25"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39:57" ht="14.25" customHeight="1" x14ac:dyDescent="0.25"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39:57" ht="14.25" customHeight="1" x14ac:dyDescent="0.25"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39:57" ht="14.25" customHeight="1" x14ac:dyDescent="0.25"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39:57" ht="14.25" customHeight="1" x14ac:dyDescent="0.25"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39:57" ht="14.25" customHeight="1" x14ac:dyDescent="0.25"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39:57" ht="14.25" customHeight="1" x14ac:dyDescent="0.25"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39:57" ht="14.25" customHeight="1" x14ac:dyDescent="0.25"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39:57" ht="14.25" customHeight="1" x14ac:dyDescent="0.25"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39:57" ht="14.25" customHeight="1" x14ac:dyDescent="0.25"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39:57" ht="14.25" customHeight="1" x14ac:dyDescent="0.25"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39:57" ht="14.25" customHeight="1" x14ac:dyDescent="0.25"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39:57" ht="14.25" customHeight="1" x14ac:dyDescent="0.25"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39:57" ht="14.25" customHeight="1" x14ac:dyDescent="0.25"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39:57" ht="14.25" customHeight="1" x14ac:dyDescent="0.25"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39:57" ht="14.25" customHeight="1" x14ac:dyDescent="0.25"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39:57" ht="14.25" customHeight="1" x14ac:dyDescent="0.25"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39:57" ht="14.25" customHeight="1" x14ac:dyDescent="0.25"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39:57" ht="14.25" customHeight="1" x14ac:dyDescent="0.25"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39:57" ht="14.25" customHeight="1" x14ac:dyDescent="0.25"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39:57" ht="14.25" customHeight="1" x14ac:dyDescent="0.25"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39:57" ht="14.25" customHeight="1" x14ac:dyDescent="0.25"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39:57" ht="14.25" customHeight="1" x14ac:dyDescent="0.25"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39:57" ht="14.25" customHeight="1" x14ac:dyDescent="0.25"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39:57" ht="14.25" customHeight="1" x14ac:dyDescent="0.25"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39:57" ht="14.25" customHeight="1" x14ac:dyDescent="0.25"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39:57" ht="14.25" customHeight="1" x14ac:dyDescent="0.25"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39:57" ht="14.25" customHeight="1" x14ac:dyDescent="0.25"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39:57" ht="14.25" customHeight="1" x14ac:dyDescent="0.25"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39:57" ht="14.25" customHeight="1" x14ac:dyDescent="0.25"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39:57" ht="14.25" customHeight="1" x14ac:dyDescent="0.25"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39:57" ht="14.25" customHeight="1" x14ac:dyDescent="0.25"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39:57" ht="14.25" customHeight="1" x14ac:dyDescent="0.25"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39:57" ht="14.25" customHeight="1" x14ac:dyDescent="0.25"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39:57" ht="14.25" customHeight="1" x14ac:dyDescent="0.25"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39:57" ht="14.25" customHeight="1" x14ac:dyDescent="0.25"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</sheetData>
  <sheetProtection algorithmName="SHA-512" hashValue="GXze/faznCnZUBbVL8RnDH41czNKkaiOfMu/W7rBPr2infCoMazCMpdGqsbi+AusQiktnZYYht+UcyQ7x7ElPA==" saltValue="p7PZfjMLGCODHjyfAnsa3g==" spinCount="100000" sheet="1" selectLockedCells="1"/>
  <mergeCells count="123">
    <mergeCell ref="K23:R23"/>
    <mergeCell ref="V21:AA21"/>
    <mergeCell ref="V1:X1"/>
    <mergeCell ref="V4:X4"/>
    <mergeCell ref="Y2:AA2"/>
    <mergeCell ref="Y4:AA4"/>
    <mergeCell ref="K17:R17"/>
    <mergeCell ref="K18:R18"/>
    <mergeCell ref="K19:R19"/>
    <mergeCell ref="K20:R20"/>
    <mergeCell ref="K21:R21"/>
    <mergeCell ref="K22:R22"/>
    <mergeCell ref="V8:AA9"/>
    <mergeCell ref="V23:AA23"/>
    <mergeCell ref="AC7:AG7"/>
    <mergeCell ref="AB1:AD1"/>
    <mergeCell ref="K12:R12"/>
    <mergeCell ref="K13:R13"/>
    <mergeCell ref="K16:R16"/>
    <mergeCell ref="AB3:AD3"/>
    <mergeCell ref="AB4:AD4"/>
    <mergeCell ref="AE1:AG1"/>
    <mergeCell ref="AE3:AG3"/>
    <mergeCell ref="S1:U1"/>
    <mergeCell ref="V16:AA16"/>
    <mergeCell ref="V12:AA12"/>
    <mergeCell ref="V13:AA13"/>
    <mergeCell ref="K24:R24"/>
    <mergeCell ref="K25:R25"/>
    <mergeCell ref="AH7:AJ7"/>
    <mergeCell ref="V20:AA20"/>
    <mergeCell ref="AH17:AJ17"/>
    <mergeCell ref="AK1:AL1"/>
    <mergeCell ref="AH2:AJ2"/>
    <mergeCell ref="AK2:AL2"/>
    <mergeCell ref="AK3:AL3"/>
    <mergeCell ref="AH1:AJ1"/>
    <mergeCell ref="AH3:AJ3"/>
    <mergeCell ref="AH4:AL4"/>
    <mergeCell ref="AE4:AG4"/>
    <mergeCell ref="AE2:AG2"/>
    <mergeCell ref="AH8:AJ8"/>
    <mergeCell ref="AH9:AJ9"/>
    <mergeCell ref="M4:O4"/>
    <mergeCell ref="AC16:AG16"/>
    <mergeCell ref="V14:AA14"/>
    <mergeCell ref="V15:AA15"/>
    <mergeCell ref="AC12:AG12"/>
    <mergeCell ref="Y1:AA1"/>
    <mergeCell ref="S4:U4"/>
    <mergeCell ref="S3:U3"/>
    <mergeCell ref="A1:C1"/>
    <mergeCell ref="A2:C2"/>
    <mergeCell ref="A3:C3"/>
    <mergeCell ref="A4:C4"/>
    <mergeCell ref="M1:O1"/>
    <mergeCell ref="M2:O2"/>
    <mergeCell ref="K14:R14"/>
    <mergeCell ref="K15:R15"/>
    <mergeCell ref="M5:O5"/>
    <mergeCell ref="P5:R5"/>
    <mergeCell ref="D4:F4"/>
    <mergeCell ref="D1:F1"/>
    <mergeCell ref="D3:F3"/>
    <mergeCell ref="D2:F2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K30:R30"/>
    <mergeCell ref="AC14:AG14"/>
    <mergeCell ref="AC15:AG15"/>
    <mergeCell ref="AC8:AG8"/>
    <mergeCell ref="AC9:AG9"/>
    <mergeCell ref="AC20:AJ20"/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V18:AA18"/>
    <mergeCell ref="V19:AA19"/>
    <mergeCell ref="AH18:AJ18"/>
    <mergeCell ref="AH15:AJ15"/>
    <mergeCell ref="AH12:AJ12"/>
    <mergeCell ref="AC11:AG11"/>
    <mergeCell ref="AH11:AJ11"/>
    <mergeCell ref="AC18:AG18"/>
    <mergeCell ref="K28:R28"/>
    <mergeCell ref="A5:C5"/>
    <mergeCell ref="AB2:AD2"/>
    <mergeCell ref="AH16:AJ16"/>
    <mergeCell ref="AH14:AJ14"/>
    <mergeCell ref="M3:O3"/>
    <mergeCell ref="D5:L5"/>
    <mergeCell ref="K29:R29"/>
    <mergeCell ref="J4:L4"/>
    <mergeCell ref="S2:U2"/>
    <mergeCell ref="Y3:AA3"/>
    <mergeCell ref="S5:U5"/>
    <mergeCell ref="V5:X5"/>
    <mergeCell ref="V2:X2"/>
    <mergeCell ref="V3:X3"/>
    <mergeCell ref="Y5:AA5"/>
    <mergeCell ref="AB5:AD5"/>
    <mergeCell ref="V22:AA22"/>
    <mergeCell ref="J7:AA7"/>
    <mergeCell ref="K8:T8"/>
    <mergeCell ref="K9:R9"/>
    <mergeCell ref="K10:R10"/>
    <mergeCell ref="K11:R11"/>
    <mergeCell ref="K26:R26"/>
    <mergeCell ref="K27:R27"/>
  </mergeCells>
  <conditionalFormatting sqref="J9:J29">
    <cfRule type="expression" dxfId="20" priority="2">
      <formula>$K9=""</formula>
    </cfRule>
  </conditionalFormatting>
  <conditionalFormatting sqref="K8 K9:R30">
    <cfRule type="containsBlanks" dxfId="19" priority="11">
      <formula>LEN(TRIM(K8))=0</formula>
    </cfRule>
  </conditionalFormatting>
  <conditionalFormatting sqref="K9:R30">
    <cfRule type="containsText" dxfId="18" priority="16" operator="containsText" text="مقررات">
      <formula>NOT(ISERROR(SEARCH("مقررات",K9)))</formula>
    </cfRule>
  </conditionalFormatting>
  <dataValidations count="7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$AO$1:$AO$11</formula1>
    </dataValidation>
    <dataValidation type="list" allowBlank="1" showInputMessage="1" showErrorMessage="1" sqref="V10:AA11" xr:uid="{00000000-0002-0000-0200-000002000000}">
      <formula1>$BT$1:$BT$2</formula1>
    </dataValidation>
    <dataValidation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00000000-0002-0000-0200-000003000000}"/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5" xr:uid="{00000000-0002-0000-0200-000004000000}">
      <formula1>AND($AN$1=0,T15=1)</formula1>
    </dataValidation>
    <dataValidation type="custom" allowBlank="1" showInputMessage="1" showErrorMessage="1" error="أكملت الخطة الدرسية" sqref="AA27:AA28" xr:uid="{00000000-0002-0000-0200-000005000000}">
      <formula1>OR($D$2="الثانية حديث",#REF!&lt;7,$BZ$25&lt;6)</formula1>
    </dataValidation>
    <dataValidation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14 T16:T30" xr:uid="{00000000-0002-0000-02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J47"/>
  <sheetViews>
    <sheetView rightToLeft="1" zoomScaleNormal="100" workbookViewId="0">
      <selection activeCell="AM15" sqref="AM15"/>
    </sheetView>
  </sheetViews>
  <sheetFormatPr defaultColWidth="8.8984375" defaultRowHeight="15" x14ac:dyDescent="0.25"/>
  <cols>
    <col min="1" max="1" width="1.3984375" style="1" customWidth="1"/>
    <col min="2" max="3" width="5.09765625" style="1" customWidth="1"/>
    <col min="4" max="4" width="4.09765625" style="1" customWidth="1"/>
    <col min="5" max="5" width="8" style="14" customWidth="1"/>
    <col min="6" max="6" width="7.09765625" style="14" customWidth="1"/>
    <col min="7" max="7" width="4.59765625" style="14" customWidth="1"/>
    <col min="8" max="8" width="5.3984375" style="14" customWidth="1"/>
    <col min="9" max="9" width="5.3984375" style="1" customWidth="1"/>
    <col min="10" max="10" width="9.09765625" style="1" customWidth="1"/>
    <col min="11" max="11" width="5" style="1" customWidth="1"/>
    <col min="12" max="12" width="3.8984375" style="1" customWidth="1"/>
    <col min="13" max="13" width="9.3984375" style="14" customWidth="1"/>
    <col min="14" max="14" width="6" style="14" customWidth="1"/>
    <col min="15" max="15" width="7.09765625" style="14" customWidth="1"/>
    <col min="16" max="17" width="4.3984375" style="1" customWidth="1"/>
    <col min="18" max="18" width="4" style="1" customWidth="1"/>
    <col min="19" max="19" width="1.3984375" style="1" customWidth="1"/>
    <col min="20" max="20" width="9" style="1" hidden="1" customWidth="1"/>
    <col min="21" max="21" width="6" style="1" hidden="1" customWidth="1"/>
    <col min="22" max="22" width="3" style="28" hidden="1" customWidth="1"/>
    <col min="23" max="23" width="6" style="28" hidden="1" customWidth="1"/>
    <col min="24" max="25" width="3" style="1" hidden="1" customWidth="1"/>
    <col min="26" max="26" width="12.3984375" style="1" hidden="1" customWidth="1"/>
    <col min="27" max="27" width="3" style="1" hidden="1" customWidth="1"/>
    <col min="28" max="28" width="1.09765625" style="1" hidden="1" customWidth="1"/>
    <col min="29" max="30" width="8.8984375" style="1" hidden="1" customWidth="1"/>
    <col min="31" max="31" width="30.3984375" style="1" hidden="1" customWidth="1"/>
    <col min="32" max="34" width="8.8984375" style="1" hidden="1" customWidth="1"/>
    <col min="35" max="36" width="8.8984375" style="1" customWidth="1"/>
    <col min="37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394">
        <f ca="1">NOW()</f>
        <v>45868.486615740738</v>
      </c>
      <c r="C1" s="394"/>
      <c r="D1" s="394"/>
      <c r="E1" s="394"/>
      <c r="F1" s="470" t="s">
        <v>2217</v>
      </c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AC1" s="81"/>
      <c r="AD1" s="452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53"/>
      <c r="AF1" s="453"/>
      <c r="AG1" s="453"/>
      <c r="AH1" s="454"/>
      <c r="AI1" s="81"/>
      <c r="AJ1" s="80">
        <v>0</v>
      </c>
    </row>
    <row r="2" spans="2:36" ht="17.25" customHeight="1" thickBot="1" x14ac:dyDescent="0.3">
      <c r="B2" s="395" t="s">
        <v>184</v>
      </c>
      <c r="C2" s="396"/>
      <c r="D2" s="397">
        <f>'إختيار المقررات'!D1</f>
        <v>0</v>
      </c>
      <c r="E2" s="397"/>
      <c r="F2" s="398" t="s">
        <v>81</v>
      </c>
      <c r="G2" s="398"/>
      <c r="H2" s="399" t="str">
        <f>'إختيار المقررات'!J1</f>
        <v/>
      </c>
      <c r="I2" s="399"/>
      <c r="J2" s="399"/>
      <c r="K2" s="398" t="s">
        <v>82</v>
      </c>
      <c r="L2" s="398"/>
      <c r="M2" s="409" t="e">
        <f>'إختيار المقررات'!P1</f>
        <v>#N/A</v>
      </c>
      <c r="N2" s="409"/>
      <c r="O2" s="116" t="s">
        <v>83</v>
      </c>
      <c r="P2" s="409" t="e">
        <f>'إختيار المقررات'!V1</f>
        <v>#N/A</v>
      </c>
      <c r="Q2" s="409"/>
      <c r="R2" s="410"/>
      <c r="AC2" s="81"/>
      <c r="AD2" s="455"/>
      <c r="AE2" s="456"/>
      <c r="AF2" s="456"/>
      <c r="AG2" s="456"/>
      <c r="AH2" s="457"/>
      <c r="AI2" s="195" t="s">
        <v>2218</v>
      </c>
    </row>
    <row r="3" spans="2:36" ht="17.25" customHeight="1" thickTop="1" thickBot="1" x14ac:dyDescent="0.3">
      <c r="B3" s="417" t="s">
        <v>185</v>
      </c>
      <c r="C3" s="418"/>
      <c r="D3" s="411" t="e">
        <f>'إختيار المقررات'!D2</f>
        <v>#N/A</v>
      </c>
      <c r="E3" s="411"/>
      <c r="F3" s="400"/>
      <c r="G3" s="400"/>
      <c r="H3" s="413"/>
      <c r="I3" s="413"/>
      <c r="J3" s="419"/>
      <c r="K3" s="419"/>
      <c r="L3" s="419"/>
      <c r="M3" s="117"/>
      <c r="N3" s="411"/>
      <c r="O3" s="411"/>
      <c r="P3" s="411"/>
      <c r="Q3" s="415"/>
      <c r="R3" s="416"/>
      <c r="W3" s="28" t="e">
        <f>IF(Z3&lt;&gt;"",1,"")</f>
        <v>#N/A</v>
      </c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80"/>
      <c r="AD3" s="80"/>
      <c r="AE3" s="458" t="str">
        <f>IFERROR(VLOOKUP(AA3,$X$3:$Z$22,3,0),"")</f>
        <v/>
      </c>
      <c r="AF3" s="458"/>
      <c r="AG3" s="458"/>
      <c r="AH3" s="80"/>
      <c r="AI3" s="80"/>
    </row>
    <row r="4" spans="2:36" ht="18.75" customHeight="1" thickTop="1" thickBot="1" x14ac:dyDescent="0.3">
      <c r="B4" s="417" t="s">
        <v>186</v>
      </c>
      <c r="C4" s="418"/>
      <c r="D4" s="400" t="e">
        <f>'إختيار المقررات'!D3</f>
        <v>#N/A</v>
      </c>
      <c r="E4" s="400"/>
      <c r="F4" s="402" t="s">
        <v>187</v>
      </c>
      <c r="G4" s="402"/>
      <c r="H4" s="412" t="e">
        <f>'إختيار المقررات'!AB1</f>
        <v>#N/A</v>
      </c>
      <c r="I4" s="412"/>
      <c r="J4" s="114" t="s">
        <v>188</v>
      </c>
      <c r="K4" s="400" t="e">
        <f>'إختيار المقررات'!AH1</f>
        <v>#N/A</v>
      </c>
      <c r="L4" s="400"/>
      <c r="M4" s="400"/>
      <c r="N4" s="411"/>
      <c r="O4" s="411"/>
      <c r="P4" s="411"/>
      <c r="Q4" s="413"/>
      <c r="R4" s="414"/>
      <c r="X4" s="1">
        <v>2</v>
      </c>
      <c r="Y4" s="1" t="e">
        <f t="shared" ref="Y4:Y25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80"/>
      <c r="AD4" s="80"/>
      <c r="AE4" s="458" t="str">
        <f t="shared" ref="AE4:AE22" si="2">IFERROR(VLOOKUP(AA4,$X$3:$Z$22,3,0),"")</f>
        <v/>
      </c>
      <c r="AF4" s="458"/>
      <c r="AG4" s="458"/>
      <c r="AH4" s="80"/>
      <c r="AI4" s="80"/>
    </row>
    <row r="5" spans="2:36" ht="18.75" customHeight="1" thickTop="1" thickBot="1" x14ac:dyDescent="0.3">
      <c r="B5" s="417" t="s">
        <v>189</v>
      </c>
      <c r="C5" s="418"/>
      <c r="D5" s="400" t="e">
        <f>'إختيار المقررات'!J3</f>
        <v>#N/A</v>
      </c>
      <c r="E5" s="400"/>
      <c r="F5" s="418" t="s">
        <v>190</v>
      </c>
      <c r="G5" s="418"/>
      <c r="H5" s="422" t="e">
        <f>'إختيار المقررات'!P3</f>
        <v>#N/A</v>
      </c>
      <c r="I5" s="420"/>
      <c r="J5" s="114" t="s">
        <v>191</v>
      </c>
      <c r="K5" s="420" t="e">
        <f>'إختيار المقررات'!AB3</f>
        <v>#N/A</v>
      </c>
      <c r="L5" s="420"/>
      <c r="M5" s="420"/>
      <c r="N5" s="418" t="s">
        <v>192</v>
      </c>
      <c r="O5" s="418"/>
      <c r="P5" s="400" t="str">
        <f>'إختيار المقررات'!V3</f>
        <v/>
      </c>
      <c r="Q5" s="400"/>
      <c r="R5" s="421"/>
      <c r="X5" s="1">
        <v>3</v>
      </c>
      <c r="Y5" s="1">
        <f t="shared" si="0"/>
        <v>3</v>
      </c>
      <c r="Z5" s="1">
        <f>IF(LEN(N3)&lt;2,Q3,"")</f>
        <v>0</v>
      </c>
      <c r="AA5" s="1" t="str">
        <f t="shared" si="1"/>
        <v/>
      </c>
      <c r="AC5" s="80"/>
      <c r="AD5" s="80"/>
      <c r="AE5" s="458" t="str">
        <f t="shared" si="2"/>
        <v/>
      </c>
      <c r="AF5" s="458"/>
      <c r="AG5" s="458"/>
      <c r="AH5" s="80"/>
      <c r="AI5" s="80"/>
    </row>
    <row r="6" spans="2:36" ht="18.75" customHeight="1" thickTop="1" thickBot="1" x14ac:dyDescent="0.3">
      <c r="B6" s="401" t="s">
        <v>193</v>
      </c>
      <c r="C6" s="402"/>
      <c r="D6" s="400" t="e">
        <f>'إختيار المقررات'!AH3</f>
        <v>#N/A</v>
      </c>
      <c r="E6" s="400"/>
      <c r="F6" s="402" t="s">
        <v>194</v>
      </c>
      <c r="G6" s="402"/>
      <c r="H6" s="400" t="e">
        <f>'إختيار المقررات'!D4</f>
        <v>#N/A</v>
      </c>
      <c r="I6" s="400"/>
      <c r="J6" s="115" t="s">
        <v>195</v>
      </c>
      <c r="K6" s="420" t="e">
        <f>'إختيار المقررات'!P4</f>
        <v>#N/A</v>
      </c>
      <c r="L6" s="420"/>
      <c r="M6" s="420"/>
      <c r="N6" s="402" t="s">
        <v>196</v>
      </c>
      <c r="O6" s="402"/>
      <c r="P6" s="400" t="e">
        <f>'إختيار المقررات'!J4</f>
        <v>#N/A</v>
      </c>
      <c r="Q6" s="400"/>
      <c r="R6" s="421"/>
      <c r="X6" s="1">
        <v>4</v>
      </c>
      <c r="Y6" s="1">
        <f t="shared" si="0"/>
        <v>4</v>
      </c>
      <c r="Z6" s="1">
        <f>IF(LEN(J3)&lt;2,M3,"")</f>
        <v>0</v>
      </c>
      <c r="AA6" s="1" t="str">
        <f t="shared" si="1"/>
        <v/>
      </c>
      <c r="AC6" s="80"/>
      <c r="AD6" s="80"/>
      <c r="AE6" s="458" t="str">
        <f t="shared" si="2"/>
        <v/>
      </c>
      <c r="AF6" s="458"/>
      <c r="AG6" s="458"/>
      <c r="AH6" s="80"/>
      <c r="AI6" s="80"/>
    </row>
    <row r="7" spans="2:36" thickTop="1" thickBot="1" x14ac:dyDescent="0.3">
      <c r="B7" s="425" t="s">
        <v>197</v>
      </c>
      <c r="C7" s="426"/>
      <c r="D7" s="405">
        <f>'إختيار المقررات'!V4</f>
        <v>0</v>
      </c>
      <c r="E7" s="406"/>
      <c r="F7" s="426" t="s">
        <v>198</v>
      </c>
      <c r="G7" s="426"/>
      <c r="H7" s="427">
        <f>'إختيار المقررات'!AB4</f>
        <v>0</v>
      </c>
      <c r="I7" s="428"/>
      <c r="J7" s="82" t="s">
        <v>199</v>
      </c>
      <c r="K7" s="406">
        <f>'إختيار المقررات'!AH4</f>
        <v>0</v>
      </c>
      <c r="L7" s="406"/>
      <c r="M7" s="406"/>
      <c r="N7" s="406"/>
      <c r="O7" s="406"/>
      <c r="P7" s="406"/>
      <c r="Q7" s="406"/>
      <c r="R7" s="429"/>
      <c r="X7" s="1">
        <v>5</v>
      </c>
      <c r="Y7" s="1">
        <f t="shared" si="0"/>
        <v>5</v>
      </c>
      <c r="Z7" s="1">
        <f>IF(LEN(F3)&lt;2,H3,"")</f>
        <v>0</v>
      </c>
      <c r="AA7" s="1" t="str">
        <f t="shared" si="1"/>
        <v/>
      </c>
      <c r="AC7" s="80"/>
      <c r="AD7" s="80"/>
      <c r="AE7" s="458" t="str">
        <f t="shared" si="2"/>
        <v/>
      </c>
      <c r="AF7" s="458"/>
      <c r="AG7" s="458"/>
      <c r="AH7" s="80"/>
      <c r="AI7" s="80"/>
    </row>
    <row r="8" spans="2:36" ht="24" customHeight="1" thickTop="1" thickBot="1" x14ac:dyDescent="0.3">
      <c r="B8" s="407" t="str">
        <f>IF(AD1&lt;&gt;"",AD1,AI2)</f>
        <v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C8" s="80"/>
      <c r="AD8" s="80"/>
      <c r="AE8" s="458" t="str">
        <f t="shared" si="2"/>
        <v/>
      </c>
      <c r="AF8" s="458"/>
      <c r="AG8" s="458"/>
      <c r="AH8" s="80"/>
      <c r="AI8" s="80"/>
    </row>
    <row r="9" spans="2:36" ht="24" customHeight="1" thickTop="1" thickBot="1" x14ac:dyDescent="0.3"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9"/>
      <c r="T9" s="9"/>
      <c r="U9" s="9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C9" s="80"/>
      <c r="AD9" s="80"/>
      <c r="AE9" s="458" t="str">
        <f t="shared" si="2"/>
        <v/>
      </c>
      <c r="AF9" s="458"/>
      <c r="AG9" s="458"/>
      <c r="AH9" s="80"/>
      <c r="AI9" s="80"/>
    </row>
    <row r="10" spans="2:36" ht="18.600000000000001" customHeight="1" thickTop="1" thickBot="1" x14ac:dyDescent="0.3">
      <c r="B10" s="83"/>
      <c r="C10" s="84" t="s">
        <v>116</v>
      </c>
      <c r="D10" s="430" t="s">
        <v>200</v>
      </c>
      <c r="E10" s="431"/>
      <c r="F10" s="431"/>
      <c r="G10" s="431"/>
      <c r="H10" s="431"/>
      <c r="I10" s="432"/>
      <c r="J10" s="83"/>
      <c r="K10" s="84" t="s">
        <v>116</v>
      </c>
      <c r="L10" s="430" t="s">
        <v>200</v>
      </c>
      <c r="M10" s="431"/>
      <c r="N10" s="431"/>
      <c r="O10" s="431"/>
      <c r="P10" s="431"/>
      <c r="Q10" s="432"/>
      <c r="R10" s="85"/>
      <c r="S10" s="10"/>
      <c r="T10" s="10"/>
      <c r="U10" s="11"/>
      <c r="V10" s="28" t="str">
        <f>IFERROR(SMALL('إختيار المقررات'!$F$9:$F$27,'إختيار المقررات'!BL5),"")</f>
        <v/>
      </c>
      <c r="W10" s="28" t="str">
        <f>IFERROR(SMALL('إختيار المقررات'!$BK$6:$BK$52,'إختيار المقررات'!BL5),"")</f>
        <v/>
      </c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C10" s="80"/>
      <c r="AD10" s="80"/>
      <c r="AE10" s="458"/>
      <c r="AF10" s="458"/>
      <c r="AG10" s="458"/>
      <c r="AH10" s="80"/>
      <c r="AI10" s="80"/>
    </row>
    <row r="11" spans="2:36" ht="18.600000000000001" customHeight="1" thickTop="1" thickBot="1" x14ac:dyDescent="0.3">
      <c r="B11" s="86" t="str">
        <f>IF(AJ1&gt;0,"",IF('إختيار المقررات'!BR58=1,V10,IF('إختيار المقررات'!F28&lt;2,"",V10)))</f>
        <v/>
      </c>
      <c r="C11" s="87" t="str">
        <f>IFERROR(VLOOKUP(B11,'إختيار المقررات'!$BL$5:$BM$54,2,0),"")</f>
        <v/>
      </c>
      <c r="D11" s="433" t="str">
        <f>IFERROR(VLOOKUP(B11,'إختيار المقررات'!$BL$5:$BN$54,3,0),"")</f>
        <v/>
      </c>
      <c r="E11" s="433"/>
      <c r="F11" s="433"/>
      <c r="G11" s="433"/>
      <c r="H11" s="88" t="str">
        <f>IFERROR(VLOOKUP(D11,'إختيار المقررات'!$K$9:$T$28,9,0),"")</f>
        <v/>
      </c>
      <c r="I11" s="89" t="str">
        <f>IFERROR(IF(VLOOKUP(D11,'إختيار المقررات'!$K$9:$T$28,10,0)=0,"",VLOOKUP(D11,'إختيار المقررات'!$K$9:$T$28,10,0)),"")</f>
        <v/>
      </c>
      <c r="J11" s="86" t="str">
        <f>IF(B18="","",V18)</f>
        <v/>
      </c>
      <c r="K11" s="87" t="str">
        <f>IFERROR(VLOOKUP(J11,'إختيار المقررات'!$BL$5:$BM$54,2,0),"")</f>
        <v/>
      </c>
      <c r="L11" s="433" t="str">
        <f>IFERROR(VLOOKUP(J11,'إختيار المقررات'!$BL$5:$BN$54,3,0),"")</f>
        <v/>
      </c>
      <c r="M11" s="433"/>
      <c r="N11" s="433"/>
      <c r="O11" s="433"/>
      <c r="P11" s="90" t="str">
        <f>IFERROR(VLOOKUP(L11,'إختيار المقررات'!$K$9:$T$28,9,0),"")</f>
        <v/>
      </c>
      <c r="Q11" s="89" t="str">
        <f>IFERROR(IF(VLOOKUP(L11,'إختيار المقررات'!$K$9:$T$28,10,0)=0,"",VLOOKUP(L11,'إختيار المقررات'!$K$9:$T$28,10,0)),"")</f>
        <v/>
      </c>
      <c r="R11" s="111"/>
      <c r="T11" s="12"/>
      <c r="V11" s="28" t="str">
        <f>IFERROR(SMALL('إختيار المقررات'!$F$9:$F$27,'إختيار المقررات'!BL6),"")</f>
        <v/>
      </c>
      <c r="W11" s="28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>
        <f>IF(LEN(N4)&lt;2,Q4,"")</f>
        <v>0</v>
      </c>
      <c r="AA11" s="1" t="str">
        <f t="shared" si="1"/>
        <v/>
      </c>
      <c r="AC11" s="80"/>
      <c r="AD11" s="80"/>
      <c r="AE11" s="458" t="str">
        <f t="shared" si="2"/>
        <v/>
      </c>
      <c r="AF11" s="458"/>
      <c r="AG11" s="458"/>
      <c r="AH11" s="80"/>
      <c r="AI11" s="80"/>
    </row>
    <row r="12" spans="2:36" ht="18.600000000000001" customHeight="1" thickTop="1" thickBot="1" x14ac:dyDescent="0.3">
      <c r="B12" s="86" t="str">
        <f>IF(B11="","",V11)</f>
        <v/>
      </c>
      <c r="C12" s="87" t="str">
        <f>IFERROR(VLOOKUP(B12,'إختيار المقررات'!$BL$5:$BM$54,2,0),"")</f>
        <v/>
      </c>
      <c r="D12" s="433" t="str">
        <f>IFERROR(VLOOKUP(B12,'إختيار المقررات'!$BL$5:$BN$54,3,0),"")</f>
        <v/>
      </c>
      <c r="E12" s="433"/>
      <c r="F12" s="433"/>
      <c r="G12" s="433"/>
      <c r="H12" s="88" t="str">
        <f>IFERROR(VLOOKUP(D12,'إختيار المقررات'!$K$9:$T$28,9,0),"")</f>
        <v/>
      </c>
      <c r="I12" s="89" t="str">
        <f>IFERROR(IF(VLOOKUP(D12,'إختيار المقررات'!$K$9:$T$28,10,0)=0,"",VLOOKUP(D12,'إختيار المقررات'!$K$9:$T$28,10,0)),"")</f>
        <v/>
      </c>
      <c r="J12" s="86" t="str">
        <f>IF(J11="","",V19)</f>
        <v/>
      </c>
      <c r="K12" s="87" t="str">
        <f>IFERROR(VLOOKUP(J12,'إختيار المقررات'!$BL$5:$BM$54,2,0),"")</f>
        <v/>
      </c>
      <c r="L12" s="403" t="str">
        <f>IFERROR(VLOOKUP(J12,'إختيار المقررات'!$BL$5:$BN$54,3,0),"")</f>
        <v/>
      </c>
      <c r="M12" s="403"/>
      <c r="N12" s="403"/>
      <c r="O12" s="403"/>
      <c r="P12" s="90" t="str">
        <f>IFERROR(VLOOKUP(L12,'إختيار المقررات'!$K$9:$T$28,9,0),"")</f>
        <v/>
      </c>
      <c r="Q12" s="89" t="str">
        <f>IFERROR(IF(VLOOKUP(L12,'إختيار المقررات'!$K$9:$T$28,10,0)=0,"",VLOOKUP(L12,'إختيار المقررات'!$K$9:$T$28,10,0)),"")</f>
        <v/>
      </c>
      <c r="R12" s="111"/>
      <c r="S12" s="12"/>
      <c r="T12" s="12"/>
      <c r="U12" s="2"/>
      <c r="V12" s="28" t="str">
        <f>IFERROR(SMALL('إختيار المقررات'!$F$9:$F$27,'إختيار المقررات'!BL7),"")</f>
        <v/>
      </c>
      <c r="W12" s="28" t="str">
        <f>IFERROR(SMALL('إختيار المقررات'!$BK$6:$BK$52,'إختيار المقررات'!BL7),"")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80"/>
      <c r="AD12" s="80"/>
      <c r="AE12" s="458"/>
      <c r="AF12" s="458"/>
      <c r="AG12" s="458"/>
      <c r="AH12" s="80"/>
      <c r="AI12" s="80"/>
    </row>
    <row r="13" spans="2:36" ht="18.600000000000001" customHeight="1" thickTop="1" thickBot="1" x14ac:dyDescent="0.3">
      <c r="B13" s="86" t="str">
        <f t="shared" ref="B13:B18" si="3">IF(B12="","",V12)</f>
        <v/>
      </c>
      <c r="C13" s="91" t="str">
        <f>IFERROR(VLOOKUP(B13,'إختيار المقررات'!$BL$5:$BM$54,2,0),"")</f>
        <v/>
      </c>
      <c r="D13" s="403" t="str">
        <f>IFERROR(VLOOKUP(B13,'إختيار المقررات'!$BL$5:$BN$54,3,0),"")</f>
        <v/>
      </c>
      <c r="E13" s="403"/>
      <c r="F13" s="403"/>
      <c r="G13" s="403"/>
      <c r="H13" s="88" t="str">
        <f>IFERROR(VLOOKUP(D13,'إختيار المقررات'!$K$9:$T$28,9,0),"")</f>
        <v/>
      </c>
      <c r="I13" s="89" t="str">
        <f>IFERROR(IF(VLOOKUP(D13,'إختيار المقررات'!$K$9:$T$28,10,0)=0,"",VLOOKUP(D13,'إختيار المقررات'!$K$9:$T$28,10,0)),"")</f>
        <v/>
      </c>
      <c r="J13" s="86" t="str">
        <f t="shared" ref="J13:J18" si="4">IF(J12="","",V20)</f>
        <v/>
      </c>
      <c r="K13" s="87" t="str">
        <f>IFERROR(VLOOKUP(J13,'إختيار المقررات'!$BL$5:$BM$54,2,0),"")</f>
        <v/>
      </c>
      <c r="L13" s="403" t="str">
        <f>IFERROR(VLOOKUP(J13,'إختيار المقررات'!$BL$5:$BN$54,3,0),"")</f>
        <v/>
      </c>
      <c r="M13" s="403"/>
      <c r="N13" s="403"/>
      <c r="O13" s="403"/>
      <c r="P13" s="90" t="str">
        <f>IFERROR(VLOOKUP(L13,'إختيار المقررات'!$K$9:$T$28,9,0),"")</f>
        <v/>
      </c>
      <c r="Q13" s="89" t="str">
        <f>IFERROR(IF(VLOOKUP(L13,'إختيار المقررات'!$K$9:$T$28,10,0)=0,"",VLOOKUP(L13,'إختيار المقررات'!$K$9:$T$28,10,0)),"")</f>
        <v/>
      </c>
      <c r="R13" s="111"/>
      <c r="S13" s="12"/>
      <c r="T13" s="12"/>
      <c r="U13" s="2"/>
      <c r="V13" s="28" t="str">
        <f>IFERROR(SMALL('إختيار المقررات'!$F$9:$F$27,'إختيار المقررات'!BL8),"")</f>
        <v/>
      </c>
      <c r="W13" s="28" t="str">
        <f>IFERROR(SMALL('إختيار المقررات'!$BK$6:$BK$52,'إختيار المقررات'!BL8),"")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80"/>
      <c r="AD13" s="80"/>
      <c r="AE13" s="458"/>
      <c r="AF13" s="458"/>
      <c r="AG13" s="458"/>
      <c r="AH13" s="80"/>
      <c r="AI13" s="80"/>
    </row>
    <row r="14" spans="2:36" ht="18.600000000000001" customHeight="1" thickTop="1" thickBot="1" x14ac:dyDescent="0.3">
      <c r="B14" s="86" t="str">
        <f t="shared" si="3"/>
        <v/>
      </c>
      <c r="C14" s="91" t="str">
        <f>IFERROR(VLOOKUP(B14,'إختيار المقررات'!$BL$5:$BM$54,2,0),"")</f>
        <v/>
      </c>
      <c r="D14" s="403" t="str">
        <f>IFERROR(VLOOKUP(B14,'إختيار المقررات'!$BL$5:$BN$54,3,0),"")</f>
        <v/>
      </c>
      <c r="E14" s="403"/>
      <c r="F14" s="403"/>
      <c r="G14" s="403"/>
      <c r="H14" s="88" t="str">
        <f>IFERROR(VLOOKUP(D14,'إختيار المقررات'!$K$9:$T$28,9,0),"")</f>
        <v/>
      </c>
      <c r="I14" s="89" t="str">
        <f>IFERROR(IF(VLOOKUP(D14,'إختيار المقررات'!$K$9:$T$28,10,0)=0,"",VLOOKUP(D14,'إختيار المقررات'!$K$9:$T$28,10,0)),"")</f>
        <v/>
      </c>
      <c r="J14" s="86" t="str">
        <f t="shared" si="4"/>
        <v/>
      </c>
      <c r="K14" s="87" t="str">
        <f>IFERROR(VLOOKUP(J14,'إختيار المقررات'!$BL$5:$BM$54,2,0),"")</f>
        <v/>
      </c>
      <c r="L14" s="403" t="str">
        <f>IFERROR(VLOOKUP(J14,'إختيار المقررات'!$BL$5:$BN$54,3,0),"")</f>
        <v/>
      </c>
      <c r="M14" s="403"/>
      <c r="N14" s="403"/>
      <c r="O14" s="403"/>
      <c r="P14" s="90" t="str">
        <f>IFERROR(VLOOKUP(L14,'إختيار المقررات'!$K$9:$T$28,9,0),"")</f>
        <v/>
      </c>
      <c r="Q14" s="89" t="str">
        <f>IFERROR(IF(VLOOKUP(L14,'إختيار المقررات'!$K$9:$T$28,10,0)=0,"",VLOOKUP(L14,'إختيار المقررات'!$K$9:$T$28,10,0)),"")</f>
        <v/>
      </c>
      <c r="R14" s="111"/>
      <c r="S14" s="12"/>
      <c r="T14" s="12"/>
      <c r="U14" s="2"/>
      <c r="V14" s="28" t="str">
        <f>IFERROR(SMALL('إختيار المقررات'!$F$9:$F$27,'إختيار المقررات'!BL9),"")</f>
        <v/>
      </c>
      <c r="W14" s="28" t="str">
        <f>IFERROR(SMALL('إختيار المقررات'!$BK$6:$BK$52,'إختيار المقررات'!BL9),"")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80"/>
      <c r="AD14" s="80"/>
      <c r="AE14" s="458" t="str">
        <f t="shared" si="2"/>
        <v/>
      </c>
      <c r="AF14" s="458"/>
      <c r="AG14" s="458"/>
      <c r="AH14" s="80"/>
      <c r="AI14" s="80"/>
    </row>
    <row r="15" spans="2:36" ht="18.600000000000001" customHeight="1" thickTop="1" thickBot="1" x14ac:dyDescent="0.3">
      <c r="B15" s="86" t="str">
        <f t="shared" si="3"/>
        <v/>
      </c>
      <c r="C15" s="91" t="str">
        <f>IFERROR(VLOOKUP(B15,'إختيار المقررات'!$BL$5:$BM$54,2,0),"")</f>
        <v/>
      </c>
      <c r="D15" s="403" t="str">
        <f>IFERROR(VLOOKUP(B15,'إختيار المقررات'!$BL$5:$BN$54,3,0),"")</f>
        <v/>
      </c>
      <c r="E15" s="403"/>
      <c r="F15" s="403"/>
      <c r="G15" s="403"/>
      <c r="H15" s="88" t="str">
        <f>IFERROR(VLOOKUP(D15,'إختيار المقررات'!$K$9:$T$28,9,0),"")</f>
        <v/>
      </c>
      <c r="I15" s="89" t="str">
        <f>IFERROR(IF(VLOOKUP(D15,'إختيار المقررات'!$K$9:$T$28,10,0)=0,"",VLOOKUP(D15,'إختيار المقررات'!$K$9:$T$28,10,0)),"")</f>
        <v/>
      </c>
      <c r="J15" s="86" t="str">
        <f t="shared" si="4"/>
        <v/>
      </c>
      <c r="K15" s="87" t="str">
        <f>IFERROR(VLOOKUP(J15,'إختيار المقررات'!$BL$5:$BM$54,2,0),"")</f>
        <v/>
      </c>
      <c r="L15" s="403" t="str">
        <f>IFERROR(VLOOKUP(J15,'إختيار المقررات'!$BL$5:$BN$54,3,0),"")</f>
        <v/>
      </c>
      <c r="M15" s="403"/>
      <c r="N15" s="403"/>
      <c r="O15" s="403"/>
      <c r="P15" s="90" t="str">
        <f>IFERROR(VLOOKUP(L15,'إختيار المقررات'!$K$9:$T$28,9,0),"")</f>
        <v/>
      </c>
      <c r="Q15" s="89" t="str">
        <f>IFERROR(IF(VLOOKUP(L15,'إختيار المقررات'!$K$9:$T$28,10,0)=0,"",VLOOKUP(L15,'إختيار المقررات'!$K$9:$T$28,10,0)),"")</f>
        <v/>
      </c>
      <c r="R15" s="111"/>
      <c r="S15" s="12"/>
      <c r="T15" s="12"/>
      <c r="U15" s="2"/>
      <c r="V15" s="28" t="str">
        <f>IFERROR(SMALL('إختيار المقررات'!$F$9:$F$27,'إختيار المقررات'!BL10),"")</f>
        <v/>
      </c>
      <c r="W15" s="28" t="str">
        <f>IFERROR(SMALL('إختيار المقررات'!$BK$6:$BK$52,'إختيار المقررات'!BL10),"")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80"/>
      <c r="AD15" s="80"/>
      <c r="AE15" s="458" t="str">
        <f t="shared" si="2"/>
        <v/>
      </c>
      <c r="AF15" s="458"/>
      <c r="AG15" s="458"/>
      <c r="AH15" s="80"/>
      <c r="AI15" s="80"/>
    </row>
    <row r="16" spans="2:36" ht="18.600000000000001" customHeight="1" thickTop="1" thickBot="1" x14ac:dyDescent="0.3">
      <c r="B16" s="86" t="str">
        <f t="shared" si="3"/>
        <v/>
      </c>
      <c r="C16" s="91" t="str">
        <f>IFERROR(VLOOKUP(B16,'إختيار المقررات'!$BL$5:$BM$54,2,0),"")</f>
        <v/>
      </c>
      <c r="D16" s="403" t="str">
        <f>IFERROR(VLOOKUP(B16,'إختيار المقررات'!$BL$5:$BN$54,3,0),"")</f>
        <v/>
      </c>
      <c r="E16" s="403"/>
      <c r="F16" s="403"/>
      <c r="G16" s="403"/>
      <c r="H16" s="88" t="str">
        <f>IFERROR(VLOOKUP(D16,'إختيار المقررات'!$K$9:$T$28,9,0),"")</f>
        <v/>
      </c>
      <c r="I16" s="89" t="str">
        <f>IFERROR(IF(VLOOKUP(D16,'إختيار المقررات'!$K$9:$T$28,10,0)=0,"",VLOOKUP(D16,'إختيار المقررات'!$K$9:$T$28,10,0)),"")</f>
        <v/>
      </c>
      <c r="J16" s="86" t="str">
        <f t="shared" si="4"/>
        <v/>
      </c>
      <c r="K16" s="87" t="str">
        <f>IFERROR(VLOOKUP(J16,'إختيار المقررات'!$BL$5:$BM$54,2,0),"")</f>
        <v/>
      </c>
      <c r="L16" s="403" t="str">
        <f>IFERROR(VLOOKUP(J16,'إختيار المقررات'!$BL$5:$BN$54,3,0),"")</f>
        <v/>
      </c>
      <c r="M16" s="403"/>
      <c r="N16" s="403"/>
      <c r="O16" s="403"/>
      <c r="P16" s="90" t="str">
        <f>IFERROR(VLOOKUP(L16,'إختيار المقررات'!$K$9:$T$28,9,0),"")</f>
        <v/>
      </c>
      <c r="Q16" s="89" t="str">
        <f>IFERROR(IF(VLOOKUP(L16,'إختيار المقررات'!$K$9:$T$28,10,0)=0,"",VLOOKUP(L16,'إختيار المقررات'!$K$9:$T$28,10,0)),"")</f>
        <v/>
      </c>
      <c r="R16" s="111"/>
      <c r="S16" s="12"/>
      <c r="T16" s="12"/>
      <c r="U16" s="2"/>
      <c r="V16" s="28" t="str">
        <f>IFERROR(SMALL('إختيار المقررات'!$F$9:$F$27,'إختيار المقررات'!BL11),"")</f>
        <v/>
      </c>
      <c r="W16" s="28" t="str">
        <f>IFERROR(SMALL('إختيار المقررات'!$BK$6:$BK$52,'إختيار المقررات'!BL11),"")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80"/>
      <c r="AD16" s="80"/>
      <c r="AE16" s="458" t="str">
        <f t="shared" si="2"/>
        <v/>
      </c>
      <c r="AF16" s="458"/>
      <c r="AG16" s="458"/>
      <c r="AH16" s="80"/>
      <c r="AI16" s="80"/>
    </row>
    <row r="17" spans="2:35" ht="18.600000000000001" customHeight="1" thickTop="1" thickBot="1" x14ac:dyDescent="0.3">
      <c r="B17" s="86" t="str">
        <f t="shared" si="3"/>
        <v/>
      </c>
      <c r="C17" s="91" t="str">
        <f>IFERROR(VLOOKUP(B17,'إختيار المقررات'!$BL$5:$BM$54,2,0),"")</f>
        <v/>
      </c>
      <c r="D17" s="403" t="str">
        <f>IFERROR(VLOOKUP(B17,'إختيار المقررات'!$BL$5:$BN$54,3,0),"")</f>
        <v/>
      </c>
      <c r="E17" s="403"/>
      <c r="F17" s="403"/>
      <c r="G17" s="403"/>
      <c r="H17" s="88" t="str">
        <f>IFERROR(VLOOKUP(D17,'إختيار المقررات'!$K$9:$T$28,9,0),"")</f>
        <v/>
      </c>
      <c r="I17" s="89" t="str">
        <f>IFERROR(IF(VLOOKUP(D17,'إختيار المقررات'!$K$9:$T$28,10,0)=0,"",VLOOKUP(D17,'إختيار المقررات'!$K$9:$T$28,10,0)),"")</f>
        <v/>
      </c>
      <c r="J17" s="86" t="str">
        <f t="shared" si="4"/>
        <v/>
      </c>
      <c r="K17" s="87" t="str">
        <f>IFERROR(VLOOKUP(J17,'إختيار المقررات'!$BL$5:$BM$54,2,0),"")</f>
        <v/>
      </c>
      <c r="L17" s="403" t="str">
        <f>IFERROR(VLOOKUP(J17,'إختيار المقررات'!$BL$5:$BN$54,3,0),"")</f>
        <v/>
      </c>
      <c r="M17" s="403"/>
      <c r="N17" s="403"/>
      <c r="O17" s="403"/>
      <c r="P17" s="90" t="str">
        <f>IFERROR(VLOOKUP(L17,'إختيار المقررات'!$K$9:$T$28,9,0),"")</f>
        <v/>
      </c>
      <c r="Q17" s="89" t="str">
        <f>IFERROR(IF(VLOOKUP(L17,'إختيار المقررات'!$K$9:$T$28,10,0)=0,"",VLOOKUP(L17,'إختيار المقررات'!$K$9:$T$28,10,0)),"")</f>
        <v/>
      </c>
      <c r="R17" s="111"/>
      <c r="S17" s="12"/>
      <c r="T17" s="12"/>
      <c r="U17" s="2"/>
      <c r="V17" s="28" t="str">
        <f>IFERROR(SMALL('إختيار المقررات'!$F$9:$F$27,'إختيار المقررات'!BL12),"")</f>
        <v/>
      </c>
      <c r="W17" s="28" t="str">
        <f>IFERROR(SMALL('إختيار المقررات'!$BK$6:$BK$52,'إختيار المقررات'!BL12),"")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80"/>
      <c r="AD17" s="80"/>
      <c r="AE17" s="458" t="str">
        <f t="shared" si="2"/>
        <v/>
      </c>
      <c r="AF17" s="458"/>
      <c r="AG17" s="458"/>
      <c r="AH17" s="80"/>
      <c r="AI17" s="80"/>
    </row>
    <row r="18" spans="2:35" ht="18.600000000000001" customHeight="1" thickTop="1" thickBot="1" x14ac:dyDescent="0.3">
      <c r="B18" s="86" t="str">
        <f t="shared" si="3"/>
        <v/>
      </c>
      <c r="C18" s="91" t="str">
        <f>IFERROR(VLOOKUP(B18,'إختيار المقررات'!$BL$5:$BM$54,2,0),"")</f>
        <v/>
      </c>
      <c r="D18" s="403" t="str">
        <f>IFERROR(VLOOKUP(B18,'إختيار المقررات'!$BL$5:$BN$54,3,0),"")</f>
        <v/>
      </c>
      <c r="E18" s="403"/>
      <c r="F18" s="403"/>
      <c r="G18" s="403"/>
      <c r="H18" s="88" t="str">
        <f>IFERROR(VLOOKUP(D18,'إختيار المقررات'!$K$9:$T$28,9,0),"")</f>
        <v/>
      </c>
      <c r="I18" s="89" t="str">
        <f>IFERROR(IF(VLOOKUP(D18,'إختيار المقررات'!$K$9:$T$28,10,0)=0,"",VLOOKUP(D18,'إختيار المقررات'!$K$9:$T$28,10,0)),"")</f>
        <v/>
      </c>
      <c r="J18" s="86" t="str">
        <f t="shared" si="4"/>
        <v/>
      </c>
      <c r="K18" s="87" t="str">
        <f>IFERROR(VLOOKUP(J18,'إختيار المقررات'!$BL$5:$BM$54,2,0),"")</f>
        <v/>
      </c>
      <c r="L18" s="403" t="str">
        <f>IFERROR(VLOOKUP(J18,'إختيار المقررات'!$BL$5:$BN$54,3,0),"")</f>
        <v/>
      </c>
      <c r="M18" s="403"/>
      <c r="N18" s="403"/>
      <c r="O18" s="403"/>
      <c r="P18" s="90" t="str">
        <f>IFERROR(VLOOKUP(L18,'إختيار المقررات'!$K$9:$T$28,9,0),"")</f>
        <v/>
      </c>
      <c r="Q18" s="89" t="str">
        <f>IFERROR(IF(VLOOKUP(L18,'إختيار المقررات'!$K$9:$T$28,10,0)=0,"",VLOOKUP(L18,'إختيار المقررات'!$K$9:$T$28,10,0)),"")</f>
        <v/>
      </c>
      <c r="R18" s="111"/>
      <c r="S18" s="12"/>
      <c r="T18" s="12"/>
      <c r="U18" s="2"/>
      <c r="V18" s="28" t="str">
        <f>IFERROR(SMALL('إختيار المقررات'!$F$9:$F$27,'إختيار المقررات'!BL13),"")</f>
        <v/>
      </c>
      <c r="W18" s="28" t="str">
        <f>IFERROR(SMALL('إختيار المقررات'!$BK$6:$BK$52,'إختيار المقررات'!BL13),"")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80"/>
      <c r="AD18" s="80"/>
      <c r="AE18" s="458" t="str">
        <f t="shared" si="2"/>
        <v/>
      </c>
      <c r="AF18" s="458"/>
      <c r="AG18" s="458"/>
      <c r="AH18" s="80"/>
      <c r="AI18" s="80"/>
    </row>
    <row r="19" spans="2:35" ht="9.6" customHeight="1" thickTop="1" thickBot="1" x14ac:dyDescent="0.3">
      <c r="B19" s="434" t="e">
        <f>'إدخال البيانات'!A2</f>
        <v>#N/A</v>
      </c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12"/>
      <c r="T19" s="12"/>
      <c r="U19" s="2"/>
      <c r="V19" s="28" t="str">
        <f>IFERROR(SMALL('إختيار المقررات'!$F$9:$F$27,'إختيار المقررات'!BL14),"")</f>
        <v/>
      </c>
      <c r="W19" s="28" t="str">
        <f>IFERROR(SMALL('إختيار المقررات'!$BK$6:$BK$52,'إختيار المقررات'!BL14),"")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80"/>
      <c r="AD19" s="80"/>
      <c r="AE19" s="458" t="str">
        <f t="shared" si="2"/>
        <v/>
      </c>
      <c r="AF19" s="458"/>
      <c r="AG19" s="458"/>
      <c r="AH19" s="80"/>
      <c r="AI19" s="80"/>
    </row>
    <row r="20" spans="2:35" ht="9.6" customHeight="1" thickTop="1" thickBot="1" x14ac:dyDescent="0.3"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12"/>
      <c r="T20" s="12"/>
      <c r="U20" s="2"/>
      <c r="V20" s="28" t="str">
        <f>IFERROR(SMALL('إختيار المقررات'!$F$9:$F$27,'إختيار المقررات'!BL15),"")</f>
        <v/>
      </c>
      <c r="W20" s="28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80"/>
      <c r="AD20" s="80"/>
      <c r="AE20" s="458" t="str">
        <f t="shared" si="2"/>
        <v/>
      </c>
      <c r="AF20" s="458"/>
      <c r="AG20" s="458"/>
      <c r="AH20" s="80"/>
      <c r="AI20" s="80"/>
    </row>
    <row r="21" spans="2:35" ht="22.95" customHeight="1" thickTop="1" thickBot="1" x14ac:dyDescent="0.3"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12"/>
      <c r="T21" s="12"/>
      <c r="U21" s="2"/>
      <c r="V21" s="28" t="str">
        <f>IFERROR(SMALL('إختيار المقررات'!$F$9:$F$27,'إختيار المقررات'!BL16),"")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80"/>
      <c r="AD21" s="80"/>
      <c r="AE21" s="458" t="str">
        <f t="shared" si="2"/>
        <v/>
      </c>
      <c r="AF21" s="458"/>
      <c r="AG21" s="458"/>
      <c r="AH21" s="80"/>
      <c r="AI21" s="80"/>
    </row>
    <row r="22" spans="2:35" ht="12" customHeight="1" thickTop="1" x14ac:dyDescent="0.25">
      <c r="B22" s="485" t="s">
        <v>136</v>
      </c>
      <c r="C22" s="404"/>
      <c r="D22" s="404"/>
      <c r="E22" s="404"/>
      <c r="F22" s="109">
        <f>'إختيار المقررات'!AH16</f>
        <v>0</v>
      </c>
      <c r="G22" s="404" t="s">
        <v>137</v>
      </c>
      <c r="H22" s="404"/>
      <c r="I22" s="404"/>
      <c r="J22" s="404"/>
      <c r="K22" s="420">
        <f>'إختيار المقررات'!AH17</f>
        <v>0</v>
      </c>
      <c r="L22" s="420"/>
      <c r="M22" s="404" t="s">
        <v>139</v>
      </c>
      <c r="N22" s="404"/>
      <c r="O22" s="404"/>
      <c r="P22" s="404"/>
      <c r="Q22" s="420">
        <f>'إختيار المقررات'!AH18</f>
        <v>0</v>
      </c>
      <c r="R22" s="480"/>
      <c r="S22" s="13"/>
      <c r="V22" s="28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80"/>
      <c r="AD22" s="80"/>
      <c r="AE22" s="458" t="str">
        <f t="shared" si="2"/>
        <v/>
      </c>
      <c r="AF22" s="458"/>
      <c r="AG22" s="458"/>
      <c r="AH22" s="80"/>
      <c r="AI22" s="80"/>
    </row>
    <row r="23" spans="2:35" ht="12" customHeight="1" x14ac:dyDescent="0.25">
      <c r="B23" s="481" t="s">
        <v>103</v>
      </c>
      <c r="C23" s="482"/>
      <c r="D23" s="482"/>
      <c r="E23" s="483">
        <f>'إختيار المقررات'!D5</f>
        <v>0</v>
      </c>
      <c r="F23" s="483"/>
      <c r="G23" s="483"/>
      <c r="H23" s="483"/>
      <c r="I23" s="484"/>
      <c r="J23" s="92" t="s">
        <v>201</v>
      </c>
      <c r="K23" s="400" t="e">
        <f>'إختيار المقررات'!P5</f>
        <v>#N/A</v>
      </c>
      <c r="L23" s="400"/>
      <c r="M23" s="110" t="s">
        <v>105</v>
      </c>
      <c r="N23" s="412" t="e">
        <f>'إختيار المقررات'!V5</f>
        <v>#N/A</v>
      </c>
      <c r="O23" s="412"/>
      <c r="P23" s="93"/>
      <c r="Q23" s="93"/>
      <c r="R23" s="93"/>
      <c r="V23" s="28" t="str">
        <f>IFERROR(SMALL('إختيار المقررات'!$F$9:$F$27,'إختيار المقررات'!BL18),"")</f>
        <v/>
      </c>
      <c r="Y23" s="1" t="str">
        <f t="shared" si="0"/>
        <v/>
      </c>
      <c r="AC23" s="80"/>
      <c r="AD23" s="80"/>
      <c r="AE23" s="459"/>
      <c r="AF23" s="459"/>
      <c r="AG23" s="459"/>
      <c r="AH23" s="80"/>
      <c r="AI23" s="80"/>
    </row>
    <row r="24" spans="2:35" ht="12" customHeight="1" x14ac:dyDescent="0.25">
      <c r="B24" s="438" t="s">
        <v>122</v>
      </c>
      <c r="C24" s="439"/>
      <c r="D24" s="439"/>
      <c r="E24" s="450">
        <f>'إختيار المقررات'!AH9</f>
        <v>0</v>
      </c>
      <c r="F24" s="450"/>
      <c r="G24" s="451"/>
      <c r="H24" s="471" t="s">
        <v>126</v>
      </c>
      <c r="I24" s="464"/>
      <c r="J24" s="464"/>
      <c r="K24" s="474" t="e">
        <f>'إختيار المقررات'!AB5</f>
        <v>#N/A</v>
      </c>
      <c r="L24" s="475"/>
      <c r="M24" s="464" t="s">
        <v>202</v>
      </c>
      <c r="N24" s="464"/>
      <c r="O24" s="464" t="s">
        <v>203</v>
      </c>
      <c r="P24" s="464"/>
      <c r="Q24" s="464" t="s">
        <v>204</v>
      </c>
      <c r="R24" s="467"/>
      <c r="V24" s="28" t="str">
        <f>IFERROR(SMALL('إختيار المقررات'!$F$9:$F$27,'إختيار المقررات'!BL19),"")</f>
        <v/>
      </c>
      <c r="Y24" s="1" t="str">
        <f t="shared" si="0"/>
        <v/>
      </c>
      <c r="AC24" s="80"/>
      <c r="AD24" s="80"/>
      <c r="AE24" s="459"/>
      <c r="AF24" s="459"/>
      <c r="AG24" s="459"/>
      <c r="AH24" s="80"/>
      <c r="AI24" s="80"/>
    </row>
    <row r="25" spans="2:35" ht="12" customHeight="1" x14ac:dyDescent="0.25">
      <c r="B25" s="438" t="s">
        <v>205</v>
      </c>
      <c r="C25" s="439"/>
      <c r="D25" s="439"/>
      <c r="E25" s="423">
        <f>'إختيار المقررات'!AH10</f>
        <v>0</v>
      </c>
      <c r="F25" s="423"/>
      <c r="G25" s="424"/>
      <c r="H25" s="472"/>
      <c r="I25" s="465"/>
      <c r="J25" s="465"/>
      <c r="K25" s="476"/>
      <c r="L25" s="477"/>
      <c r="M25" s="465"/>
      <c r="N25" s="465"/>
      <c r="O25" s="465"/>
      <c r="P25" s="465"/>
      <c r="Q25" s="465"/>
      <c r="R25" s="468"/>
      <c r="V25" s="28" t="str">
        <f>IFERROR(SMALL('إختيار المقررات'!$F$9:$F$27,'إختيار المقررات'!BL20),"")</f>
        <v/>
      </c>
      <c r="Y25" s="1" t="str">
        <f t="shared" si="0"/>
        <v/>
      </c>
      <c r="AC25" s="80"/>
      <c r="AD25" s="80"/>
      <c r="AE25" s="459"/>
      <c r="AF25" s="459"/>
      <c r="AG25" s="459"/>
      <c r="AH25" s="80"/>
      <c r="AI25" s="80"/>
    </row>
    <row r="26" spans="2:35" ht="12" customHeight="1" x14ac:dyDescent="0.25">
      <c r="B26" s="488" t="s">
        <v>113</v>
      </c>
      <c r="C26" s="489"/>
      <c r="D26" s="489"/>
      <c r="E26" s="490" t="e">
        <f>'إختيار المقررات'!AH7</f>
        <v>#N/A</v>
      </c>
      <c r="F26" s="490"/>
      <c r="G26" s="491"/>
      <c r="H26" s="473"/>
      <c r="I26" s="466"/>
      <c r="J26" s="466"/>
      <c r="K26" s="478"/>
      <c r="L26" s="479"/>
      <c r="M26" s="465"/>
      <c r="N26" s="465"/>
      <c r="O26" s="465"/>
      <c r="P26" s="465"/>
      <c r="Q26" s="465"/>
      <c r="R26" s="468"/>
      <c r="AC26" s="80"/>
      <c r="AD26" s="80"/>
      <c r="AE26" s="459"/>
      <c r="AF26" s="459"/>
      <c r="AG26" s="459"/>
      <c r="AH26" s="80"/>
      <c r="AI26" s="80"/>
    </row>
    <row r="27" spans="2:35" ht="12" customHeight="1" x14ac:dyDescent="0.25">
      <c r="B27" s="438" t="s">
        <v>119</v>
      </c>
      <c r="C27" s="439"/>
      <c r="D27" s="439"/>
      <c r="E27" s="423" t="e">
        <f>'إختيار المقررات'!AH8</f>
        <v>#N/A</v>
      </c>
      <c r="F27" s="423"/>
      <c r="G27" s="424"/>
      <c r="H27" s="460" t="s">
        <v>129</v>
      </c>
      <c r="I27" s="461"/>
      <c r="J27" s="94">
        <f>'إختيار المقررات'!AH13</f>
        <v>0</v>
      </c>
      <c r="K27" s="94"/>
      <c r="L27" s="95"/>
      <c r="M27" s="465"/>
      <c r="N27" s="465"/>
      <c r="O27" s="465"/>
      <c r="P27" s="465"/>
      <c r="Q27" s="465"/>
      <c r="R27" s="468"/>
      <c r="V27" s="28" t="str">
        <f>IFERROR(SMALL('إختيار المقررات'!$U$20:$U$32,'إختيار المقررات'!V28),"")</f>
        <v/>
      </c>
      <c r="AC27" s="80"/>
      <c r="AD27" s="80"/>
      <c r="AE27" s="80"/>
      <c r="AF27" s="80"/>
      <c r="AG27" s="80"/>
      <c r="AH27" s="80"/>
      <c r="AI27" s="80"/>
    </row>
    <row r="28" spans="2:35" ht="12" customHeight="1" x14ac:dyDescent="0.25">
      <c r="B28" s="486" t="s">
        <v>206</v>
      </c>
      <c r="C28" s="487"/>
      <c r="D28" s="487"/>
      <c r="E28" s="393" t="e">
        <f>'إختيار المقررات'!AH12</f>
        <v>#N/A</v>
      </c>
      <c r="F28" s="393"/>
      <c r="G28" s="393"/>
      <c r="H28" s="96"/>
      <c r="I28" s="96"/>
      <c r="J28" s="97"/>
      <c r="K28" s="97"/>
      <c r="L28" s="98"/>
      <c r="M28" s="465"/>
      <c r="N28" s="465"/>
      <c r="O28" s="465"/>
      <c r="P28" s="465"/>
      <c r="Q28" s="465"/>
      <c r="R28" s="468"/>
      <c r="AC28" s="80"/>
      <c r="AD28" s="80"/>
      <c r="AE28" s="80"/>
      <c r="AF28" s="80"/>
      <c r="AG28" s="80"/>
      <c r="AH28" s="80"/>
      <c r="AI28" s="80"/>
    </row>
    <row r="29" spans="2:35" ht="12" customHeight="1" x14ac:dyDescent="0.25">
      <c r="B29" s="387" t="e">
        <f>'إختيار المقررات'!V12</f>
        <v>#N/A</v>
      </c>
      <c r="C29" s="388"/>
      <c r="D29" s="388"/>
      <c r="E29" s="388"/>
      <c r="F29" s="388"/>
      <c r="G29" s="388"/>
      <c r="H29" s="388"/>
      <c r="I29" s="388"/>
      <c r="J29" s="388"/>
      <c r="K29" s="388"/>
      <c r="L29" s="389"/>
      <c r="M29" s="465"/>
      <c r="N29" s="465"/>
      <c r="O29" s="465"/>
      <c r="P29" s="465"/>
      <c r="Q29" s="465"/>
      <c r="R29" s="468"/>
      <c r="V29" s="28" t="str">
        <f>IFERROR(SMALL('إختيار المقررات'!$U$20:$U$32,'إختيار المقررات'!V30),"")</f>
        <v/>
      </c>
      <c r="AC29" s="80"/>
      <c r="AD29" s="80"/>
      <c r="AE29" s="80"/>
      <c r="AF29" s="80"/>
      <c r="AG29" s="80"/>
      <c r="AH29" s="80"/>
      <c r="AI29" s="80"/>
    </row>
    <row r="30" spans="2:35" ht="12" customHeight="1" x14ac:dyDescent="0.25">
      <c r="B30" s="390" t="str">
        <f>'إختيار المقررات'!V13</f>
        <v/>
      </c>
      <c r="C30" s="391"/>
      <c r="D30" s="391"/>
      <c r="E30" s="391"/>
      <c r="F30" s="391"/>
      <c r="G30" s="391" t="str">
        <f>'إختيار المقررات'!V14</f>
        <v/>
      </c>
      <c r="H30" s="391"/>
      <c r="I30" s="391"/>
      <c r="J30" s="391"/>
      <c r="K30" s="391"/>
      <c r="L30" s="392"/>
      <c r="M30" s="465"/>
      <c r="N30" s="465"/>
      <c r="O30" s="465"/>
      <c r="P30" s="465"/>
      <c r="Q30" s="465"/>
      <c r="R30" s="468"/>
      <c r="AC30" s="80"/>
      <c r="AD30" s="80"/>
      <c r="AE30" s="80"/>
      <c r="AF30" s="80"/>
      <c r="AG30" s="80"/>
      <c r="AH30" s="80"/>
      <c r="AI30" s="80"/>
    </row>
    <row r="31" spans="2:35" ht="12" customHeight="1" x14ac:dyDescent="0.25">
      <c r="B31" s="390" t="str">
        <f>'إختيار المقررات'!V15</f>
        <v/>
      </c>
      <c r="C31" s="391"/>
      <c r="D31" s="391"/>
      <c r="E31" s="391"/>
      <c r="F31" s="391"/>
      <c r="G31" s="391" t="str">
        <f>'إختيار المقررات'!V16</f>
        <v/>
      </c>
      <c r="H31" s="391"/>
      <c r="I31" s="391"/>
      <c r="J31" s="391"/>
      <c r="K31" s="391"/>
      <c r="L31" s="392"/>
      <c r="M31" s="465"/>
      <c r="N31" s="465"/>
      <c r="O31" s="465"/>
      <c r="P31" s="465"/>
      <c r="Q31" s="465"/>
      <c r="R31" s="468"/>
      <c r="V31" s="28" t="str">
        <f>IFERROR(SMALL('إختيار المقررات'!$U$20:$U$32,'إختيار المقررات'!V31),"")</f>
        <v/>
      </c>
      <c r="AC31" s="80"/>
      <c r="AD31" s="80"/>
      <c r="AE31" s="80"/>
      <c r="AF31" s="80"/>
      <c r="AG31" s="80"/>
      <c r="AH31" s="80"/>
      <c r="AI31" s="80"/>
    </row>
    <row r="32" spans="2:35" ht="12" customHeight="1" x14ac:dyDescent="0.25">
      <c r="B32" s="462" t="str">
        <f>'إختيار المقررات'!V16</f>
        <v/>
      </c>
      <c r="C32" s="463"/>
      <c r="D32" s="463"/>
      <c r="E32" s="463"/>
      <c r="F32" s="463"/>
      <c r="G32" s="108"/>
      <c r="H32" s="108"/>
      <c r="I32" s="108"/>
      <c r="J32" s="108"/>
      <c r="K32" s="108"/>
      <c r="L32" s="99"/>
      <c r="M32" s="466"/>
      <c r="N32" s="466"/>
      <c r="O32" s="466"/>
      <c r="P32" s="466"/>
      <c r="Q32" s="466"/>
      <c r="R32" s="469"/>
      <c r="AC32" s="80"/>
      <c r="AD32" s="80"/>
      <c r="AE32" s="80"/>
      <c r="AF32" s="80"/>
      <c r="AG32" s="80"/>
      <c r="AH32" s="80"/>
      <c r="AI32" s="80"/>
    </row>
    <row r="33" spans="2:35" ht="17.25" customHeight="1" x14ac:dyDescent="0.25">
      <c r="B33" s="446" t="s">
        <v>207</v>
      </c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8"/>
      <c r="V33" s="28" t="str">
        <f>IFERROR(SMALL('إختيار المقررات'!$U$20:$U$32,'إختيار المقررات'!V32),"")</f>
        <v/>
      </c>
      <c r="AC33" s="80"/>
      <c r="AD33" s="80"/>
      <c r="AE33" s="80"/>
      <c r="AF33" s="80"/>
      <c r="AG33" s="80"/>
      <c r="AH33" s="80"/>
      <c r="AI33" s="80"/>
    </row>
    <row r="34" spans="2:35" ht="16.5" customHeight="1" x14ac:dyDescent="0.25">
      <c r="B34" s="441" t="s">
        <v>208</v>
      </c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AC34" s="80"/>
      <c r="AD34" s="80"/>
      <c r="AE34" s="80"/>
      <c r="AF34" s="80"/>
      <c r="AG34" s="80"/>
      <c r="AH34" s="80"/>
      <c r="AI34" s="80"/>
    </row>
    <row r="35" spans="2:35" ht="24" customHeight="1" x14ac:dyDescent="0.25">
      <c r="B35" s="442" t="s">
        <v>209</v>
      </c>
      <c r="C35" s="442"/>
      <c r="D35" s="442"/>
      <c r="E35" s="442"/>
      <c r="F35" s="441" t="e">
        <f>'إختيار المقررات'!AH14</f>
        <v>#N/A</v>
      </c>
      <c r="G35" s="441"/>
      <c r="H35" s="442" t="e">
        <f>IF(D4="أنثى","ليرة سورية فقط لا غير من الطالبة","ليرة سورية فقط لا غير من الطالب")</f>
        <v>#N/A</v>
      </c>
      <c r="I35" s="442"/>
      <c r="J35" s="442"/>
      <c r="K35" s="442"/>
      <c r="L35" s="442"/>
      <c r="M35" s="449" t="str">
        <f>H2</f>
        <v/>
      </c>
      <c r="N35" s="449"/>
      <c r="O35" s="449"/>
      <c r="P35" s="449"/>
      <c r="Q35" s="449"/>
      <c r="R35" s="449"/>
      <c r="AC35" s="80"/>
      <c r="AD35" s="80"/>
      <c r="AE35" s="80"/>
      <c r="AF35" s="80"/>
      <c r="AG35" s="80"/>
      <c r="AH35" s="80"/>
      <c r="AI35" s="80"/>
    </row>
    <row r="36" spans="2:35" ht="24" customHeight="1" x14ac:dyDescent="0.25">
      <c r="B36" s="442" t="e">
        <f>IF(D4="أنثى","رقمها الامتحاني","رقمه الامتحاني")</f>
        <v>#N/A</v>
      </c>
      <c r="C36" s="442"/>
      <c r="D36" s="442"/>
      <c r="E36" s="441">
        <f>D2</f>
        <v>0</v>
      </c>
      <c r="F36" s="441"/>
      <c r="G36" s="442" t="s">
        <v>210</v>
      </c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AC36" s="80"/>
      <c r="AD36" s="80"/>
      <c r="AE36" s="80"/>
      <c r="AF36" s="80"/>
      <c r="AG36" s="80"/>
      <c r="AH36" s="80"/>
      <c r="AI36" s="80"/>
    </row>
    <row r="37" spans="2:35" ht="10.5" customHeight="1" x14ac:dyDescent="0.25">
      <c r="B37" s="100"/>
      <c r="C37" s="112"/>
      <c r="D37" s="444"/>
      <c r="E37" s="444"/>
      <c r="F37" s="444"/>
      <c r="G37" s="444"/>
      <c r="H37" s="444"/>
      <c r="I37" s="101"/>
      <c r="J37" s="101"/>
      <c r="K37" s="100"/>
      <c r="L37" s="112"/>
      <c r="M37" s="444"/>
      <c r="N37" s="444"/>
      <c r="O37" s="444"/>
      <c r="P37" s="444"/>
      <c r="Q37" s="101"/>
      <c r="R37" s="101"/>
    </row>
    <row r="38" spans="2:35" ht="10.5" customHeight="1" x14ac:dyDescent="0.25">
      <c r="B38" s="102"/>
      <c r="C38" s="113"/>
      <c r="D38" s="445"/>
      <c r="E38" s="445"/>
      <c r="F38" s="445"/>
      <c r="G38" s="445"/>
      <c r="H38" s="445"/>
      <c r="I38" s="103"/>
      <c r="J38" s="103"/>
      <c r="K38" s="102"/>
      <c r="L38" s="113"/>
      <c r="M38" s="445"/>
      <c r="N38" s="445"/>
      <c r="O38" s="445"/>
      <c r="P38" s="445"/>
      <c r="Q38" s="103"/>
      <c r="R38" s="103"/>
    </row>
    <row r="39" spans="2:35" ht="21" customHeight="1" x14ac:dyDescent="0.25">
      <c r="B39" s="443" t="s">
        <v>134</v>
      </c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</row>
    <row r="40" spans="2:35" ht="15.75" customHeight="1" x14ac:dyDescent="0.25">
      <c r="B40" s="440" t="s">
        <v>208</v>
      </c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</row>
    <row r="41" spans="2:35" ht="22.5" customHeight="1" x14ac:dyDescent="0.25">
      <c r="B41" s="442" t="s">
        <v>209</v>
      </c>
      <c r="C41" s="442"/>
      <c r="D41" s="442"/>
      <c r="E41" s="442"/>
      <c r="F41" s="441" t="e">
        <f>'إختيار المقررات'!AH15</f>
        <v>#N/A</v>
      </c>
      <c r="G41" s="441"/>
      <c r="H41" s="104" t="e">
        <f>H35</f>
        <v>#N/A</v>
      </c>
      <c r="I41" s="104"/>
      <c r="J41" s="104"/>
      <c r="K41" s="104"/>
      <c r="L41" s="449" t="str">
        <f>M35</f>
        <v/>
      </c>
      <c r="M41" s="449"/>
      <c r="N41" s="449"/>
      <c r="O41" s="449"/>
      <c r="P41" s="449"/>
      <c r="Q41" s="449"/>
      <c r="R41" s="449"/>
    </row>
    <row r="42" spans="2:35" ht="22.5" customHeight="1" x14ac:dyDescent="0.25">
      <c r="B42" s="436" t="e">
        <f>B36</f>
        <v>#N/A</v>
      </c>
      <c r="C42" s="436"/>
      <c r="D42" s="436"/>
      <c r="E42" s="437">
        <f>E36</f>
        <v>0</v>
      </c>
      <c r="F42" s="437"/>
      <c r="G42" s="436" t="s">
        <v>210</v>
      </c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</row>
    <row r="43" spans="2:35" ht="17.25" customHeight="1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2:35" ht="23.25" customHeight="1" thickBot="1" x14ac:dyDescent="0.3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2:35" ht="20.25" customHeight="1" thickTop="1" x14ac:dyDescent="0.25">
      <c r="B45" s="32"/>
      <c r="C45" s="32"/>
      <c r="D45" s="32"/>
      <c r="E45" s="32"/>
      <c r="F45" s="32"/>
      <c r="I45" s="14"/>
      <c r="J45" s="14"/>
      <c r="K45" s="14"/>
      <c r="L45" s="14"/>
      <c r="P45" s="14"/>
      <c r="Q45" s="14"/>
      <c r="R45" s="14"/>
    </row>
    <row r="46" spans="2:35" ht="13.8" x14ac:dyDescent="0.25"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35" ht="7.5" customHeight="1" x14ac:dyDescent="0.25">
      <c r="B47" s="32"/>
      <c r="C47" s="32"/>
      <c r="D47" s="32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06eC21RRDCkDCoIf+OFg9RAKl6L3lc1j0jnblmwLgEwwhJReznB+PJxCWawB0aN3It4qL46CZMNSYbly5QHaHQ==" saltValue="EjLwOLB/TrDGhei94fwYiw==" spinCount="100000" sheet="1" selectLockedCells="1" selectUnlockedCells="1"/>
  <mergeCells count="139"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D18:G18"/>
    <mergeCell ref="L18:O18"/>
    <mergeCell ref="B22:E22"/>
    <mergeCell ref="B28:D28"/>
    <mergeCell ref="B26:D26"/>
    <mergeCell ref="E26:G26"/>
    <mergeCell ref="B27:D27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19:R21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</mergeCells>
  <conditionalFormatting sqref="B38:R43 B46:R47">
    <cfRule type="expression" dxfId="17" priority="6">
      <formula>$J$27="لا"</formula>
    </cfRule>
  </conditionalFormatting>
  <conditionalFormatting sqref="AC1">
    <cfRule type="expression" dxfId="16" priority="3">
      <formula>AC1&lt;&gt;""</formula>
    </cfRule>
  </conditionalFormatting>
  <conditionalFormatting sqref="AD1:AH2">
    <cfRule type="expression" dxfId="15" priority="2">
      <formula>$AD$1&lt;&gt;""</formula>
    </cfRule>
  </conditionalFormatting>
  <conditionalFormatting sqref="AE3:AE26">
    <cfRule type="expression" dxfId="14" priority="1">
      <formula>AE3&lt;&gt;""</formula>
    </cfRule>
  </conditionalFormatting>
  <dataValidations count="3">
    <dataValidation allowBlank="1" showInputMessage="1" showErrorMessage="1" error="عليك ملء الحقل في صفحة ادخال البيانات_x000a_" sqref="H5:I5 K5:M5" xr:uid="{00000000-0002-0000-0300-000000000000}"/>
    <dataValidation allowBlank="1" showInputMessage="1" showErrorMessage="1" error="عليك ملء الحقل في صفحة ادخال البيانات" sqref="D7:E7" xr:uid="{00000000-0002-0000-0300-000001000000}"/>
    <dataValidation allowBlank="1" showInputMessage="1" showErrorMessage="1" error="_x000a_" sqref="F35:G35" xr:uid="{00000000-0002-0000-0300-000002000000}"/>
  </dataValidations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C5"/>
  <sheetViews>
    <sheetView showGridLines="0" rightToLeft="1" zoomScale="98" zoomScaleNormal="98" workbookViewId="0">
      <pane ySplit="4" topLeftCell="A5" activePane="bottomLeft" state="frozen"/>
      <selection pane="bottomLeft" activeCell="EC6" sqref="EC6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39843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59765625" style="1" bestFit="1" customWidth="1"/>
    <col min="11" max="12" width="9" style="1"/>
    <col min="13" max="14" width="12.3984375" style="1" bestFit="1" customWidth="1"/>
    <col min="15" max="18" width="9" style="1"/>
    <col min="19" max="19" width="10.09765625" style="1" bestFit="1" customWidth="1"/>
    <col min="20" max="21" width="3.3984375" style="18" customWidth="1"/>
    <col min="22" max="103" width="3.3984375" style="1" customWidth="1"/>
    <col min="104" max="107" width="10.8984375" style="1" customWidth="1"/>
    <col min="108" max="108" width="11" style="1" customWidth="1"/>
    <col min="109" max="109" width="10.8984375" style="1" customWidth="1"/>
    <col min="110" max="110" width="9.3984375" style="1" bestFit="1" customWidth="1"/>
    <col min="111" max="113" width="9.3984375" style="1" customWidth="1"/>
    <col min="114" max="114" width="11.3984375" style="1" bestFit="1" customWidth="1"/>
    <col min="115" max="115" width="5.09765625" style="1" bestFit="1" customWidth="1"/>
    <col min="116" max="116" width="8.8984375" style="1" bestFit="1" customWidth="1"/>
    <col min="117" max="117" width="9.3984375" style="1" bestFit="1" customWidth="1"/>
    <col min="118" max="118" width="9.3984375" style="1" customWidth="1"/>
    <col min="119" max="119" width="8.3984375" style="1" bestFit="1" customWidth="1"/>
    <col min="120" max="121" width="6.3984375" style="1" bestFit="1" customWidth="1"/>
    <col min="122" max="122" width="3.59765625" style="1" bestFit="1" customWidth="1"/>
    <col min="123" max="123" width="14.59765625" style="1" bestFit="1" customWidth="1"/>
    <col min="124" max="124" width="12.3984375" style="1" bestFit="1" customWidth="1"/>
    <col min="125" max="125" width="13.3984375" style="1" bestFit="1" customWidth="1"/>
    <col min="126" max="126" width="12.3984375" style="1" bestFit="1" customWidth="1"/>
    <col min="127" max="127" width="9" style="1"/>
    <col min="128" max="131" width="11.3984375" style="1" customWidth="1"/>
    <col min="132" max="132" width="9" style="1"/>
    <col min="133" max="133" width="30.3984375" style="1" customWidth="1"/>
    <col min="134" max="16384" width="9" style="1"/>
  </cols>
  <sheetData>
    <row r="1" spans="1:133" customFormat="1" ht="18" thickBot="1" x14ac:dyDescent="0.3">
      <c r="A1" s="120"/>
      <c r="B1" s="536">
        <v>9999</v>
      </c>
      <c r="C1" s="536" t="s">
        <v>211</v>
      </c>
      <c r="D1" s="533"/>
      <c r="E1" s="533"/>
      <c r="F1" s="533"/>
      <c r="G1" s="533"/>
      <c r="H1" s="533"/>
      <c r="I1" s="533"/>
      <c r="J1" s="533"/>
      <c r="K1" s="505" t="s">
        <v>95</v>
      </c>
      <c r="L1" s="559" t="s">
        <v>44</v>
      </c>
      <c r="M1" s="553" t="s">
        <v>100</v>
      </c>
      <c r="N1" s="553" t="s">
        <v>101</v>
      </c>
      <c r="O1" s="562" t="s">
        <v>34</v>
      </c>
      <c r="P1" s="533" t="s">
        <v>212</v>
      </c>
      <c r="Q1" s="533"/>
      <c r="R1" s="533"/>
      <c r="S1" s="557" t="s">
        <v>87</v>
      </c>
      <c r="T1" s="528" t="s">
        <v>213</v>
      </c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8" t="s">
        <v>214</v>
      </c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529"/>
      <c r="BB1" s="529"/>
      <c r="BC1" s="529"/>
      <c r="BD1" s="529"/>
      <c r="BE1" s="529"/>
      <c r="BF1" s="529"/>
      <c r="BG1" s="529"/>
      <c r="BH1" s="529"/>
      <c r="BI1" s="529"/>
      <c r="BJ1" s="529"/>
      <c r="BK1" s="529"/>
      <c r="BL1" s="528" t="s">
        <v>215</v>
      </c>
      <c r="BM1" s="529"/>
      <c r="BN1" s="529"/>
      <c r="BO1" s="529"/>
      <c r="BP1" s="529"/>
      <c r="BQ1" s="529"/>
      <c r="BR1" s="529"/>
      <c r="BS1" s="529"/>
      <c r="BT1" s="529"/>
      <c r="BU1" s="529"/>
      <c r="BV1" s="529"/>
      <c r="BW1" s="529"/>
      <c r="BX1" s="529"/>
      <c r="BY1" s="529"/>
      <c r="BZ1" s="529"/>
      <c r="CA1" s="529"/>
      <c r="CB1" s="529"/>
      <c r="CC1" s="529"/>
      <c r="CD1" s="529"/>
      <c r="CE1" s="529"/>
      <c r="CF1" s="528" t="s">
        <v>216</v>
      </c>
      <c r="CG1" s="529"/>
      <c r="CH1" s="529"/>
      <c r="CI1" s="529"/>
      <c r="CJ1" s="529"/>
      <c r="CK1" s="529"/>
      <c r="CL1" s="529"/>
      <c r="CM1" s="529"/>
      <c r="CN1" s="529"/>
      <c r="CO1" s="529"/>
      <c r="CP1" s="529"/>
      <c r="CQ1" s="529"/>
      <c r="CR1" s="529"/>
      <c r="CS1" s="529"/>
      <c r="CT1" s="529"/>
      <c r="CU1" s="529"/>
      <c r="CV1" s="529"/>
      <c r="CW1" s="529"/>
      <c r="CX1" s="529"/>
      <c r="CY1" s="529"/>
      <c r="CZ1" s="538" t="s">
        <v>217</v>
      </c>
      <c r="DA1" s="539"/>
      <c r="DB1" s="540"/>
      <c r="DC1" s="544"/>
      <c r="DD1" s="546" t="s">
        <v>218</v>
      </c>
      <c r="DE1" s="547"/>
      <c r="DF1" s="547"/>
      <c r="DG1" s="547"/>
      <c r="DH1" s="547"/>
      <c r="DI1" s="547"/>
      <c r="DJ1" s="547"/>
      <c r="DK1" s="547"/>
      <c r="DL1" s="550" t="s">
        <v>219</v>
      </c>
      <c r="DM1" s="551"/>
      <c r="DN1" s="551"/>
      <c r="DO1" s="552"/>
      <c r="DP1" s="550" t="s">
        <v>220</v>
      </c>
      <c r="DQ1" s="551"/>
      <c r="DR1" s="551"/>
      <c r="DS1" s="552"/>
      <c r="DU1" s="532" t="s">
        <v>221</v>
      </c>
      <c r="DV1" s="533"/>
      <c r="DW1" s="533"/>
      <c r="DX1" s="533"/>
      <c r="DY1" s="533"/>
      <c r="DZ1" s="533"/>
    </row>
    <row r="2" spans="1:133" customFormat="1" ht="18" thickBot="1" x14ac:dyDescent="0.3">
      <c r="A2" s="120"/>
      <c r="B2" s="120"/>
      <c r="C2" s="120"/>
      <c r="D2" s="533"/>
      <c r="E2" s="533"/>
      <c r="F2" s="533"/>
      <c r="G2" s="533"/>
      <c r="H2" s="533"/>
      <c r="I2" s="533"/>
      <c r="J2" s="533"/>
      <c r="K2" s="506"/>
      <c r="L2" s="560"/>
      <c r="M2" s="554"/>
      <c r="N2" s="554"/>
      <c r="O2" s="563"/>
      <c r="P2" s="533"/>
      <c r="Q2" s="533"/>
      <c r="R2" s="533"/>
      <c r="S2" s="557"/>
      <c r="T2" s="530" t="s">
        <v>222</v>
      </c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37"/>
      <c r="AF2" s="520" t="s">
        <v>223</v>
      </c>
      <c r="AG2" s="521"/>
      <c r="AH2" s="521"/>
      <c r="AI2" s="521"/>
      <c r="AJ2" s="521"/>
      <c r="AK2" s="521"/>
      <c r="AL2" s="521"/>
      <c r="AM2" s="521"/>
      <c r="AN2" s="521"/>
      <c r="AO2" s="521"/>
      <c r="AP2" s="530" t="s">
        <v>222</v>
      </c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37"/>
      <c r="BB2" s="520" t="s">
        <v>223</v>
      </c>
      <c r="BC2" s="521"/>
      <c r="BD2" s="521"/>
      <c r="BE2" s="521"/>
      <c r="BF2" s="521"/>
      <c r="BG2" s="521"/>
      <c r="BH2" s="521"/>
      <c r="BI2" s="521"/>
      <c r="BJ2" s="521"/>
      <c r="BK2" s="521"/>
      <c r="BL2" s="530" t="s">
        <v>222</v>
      </c>
      <c r="BM2" s="521"/>
      <c r="BN2" s="521"/>
      <c r="BO2" s="521"/>
      <c r="BP2" s="521"/>
      <c r="BQ2" s="521"/>
      <c r="BR2" s="521"/>
      <c r="BS2" s="521"/>
      <c r="BT2" s="521"/>
      <c r="BU2" s="521"/>
      <c r="BV2" s="520" t="s">
        <v>223</v>
      </c>
      <c r="BW2" s="521"/>
      <c r="BX2" s="521"/>
      <c r="BY2" s="521"/>
      <c r="BZ2" s="521"/>
      <c r="CA2" s="521"/>
      <c r="CB2" s="521"/>
      <c r="CC2" s="521"/>
      <c r="CD2" s="521"/>
      <c r="CE2" s="521"/>
      <c r="CF2" s="530" t="s">
        <v>222</v>
      </c>
      <c r="CG2" s="521"/>
      <c r="CH2" s="521"/>
      <c r="CI2" s="521"/>
      <c r="CJ2" s="521"/>
      <c r="CK2" s="521"/>
      <c r="CL2" s="521"/>
      <c r="CM2" s="521"/>
      <c r="CN2" s="521"/>
      <c r="CO2" s="521"/>
      <c r="CP2" s="520" t="s">
        <v>223</v>
      </c>
      <c r="CQ2" s="521"/>
      <c r="CR2" s="521"/>
      <c r="CS2" s="521"/>
      <c r="CT2" s="521"/>
      <c r="CU2" s="521"/>
      <c r="CV2" s="521"/>
      <c r="CW2" s="521"/>
      <c r="CX2" s="521"/>
      <c r="CY2" s="521"/>
      <c r="CZ2" s="541"/>
      <c r="DA2" s="542"/>
      <c r="DB2" s="543"/>
      <c r="DC2" s="545"/>
      <c r="DD2" s="548"/>
      <c r="DE2" s="549"/>
      <c r="DF2" s="549"/>
      <c r="DG2" s="549"/>
      <c r="DH2" s="549"/>
      <c r="DI2" s="549"/>
      <c r="DJ2" s="549"/>
      <c r="DK2" s="549"/>
      <c r="DL2" s="541"/>
      <c r="DM2" s="542"/>
      <c r="DN2" s="542"/>
      <c r="DO2" s="543"/>
      <c r="DP2" s="541"/>
      <c r="DQ2" s="542"/>
      <c r="DR2" s="542"/>
      <c r="DS2" s="543"/>
      <c r="DU2" s="532"/>
      <c r="DV2" s="533"/>
      <c r="DW2" s="533"/>
      <c r="DX2" s="533"/>
      <c r="DY2" s="533"/>
      <c r="DZ2" s="533"/>
    </row>
    <row r="3" spans="1:133" customFormat="1" ht="60.75" customHeight="1" thickBot="1" x14ac:dyDescent="0.3">
      <c r="A3" s="121" t="s">
        <v>80</v>
      </c>
      <c r="B3" s="122" t="s">
        <v>224</v>
      </c>
      <c r="C3" s="122" t="s">
        <v>225</v>
      </c>
      <c r="D3" s="122" t="s">
        <v>226</v>
      </c>
      <c r="E3" s="122" t="s">
        <v>52</v>
      </c>
      <c r="F3" s="123" t="s">
        <v>227</v>
      </c>
      <c r="G3" s="499" t="s">
        <v>31</v>
      </c>
      <c r="H3" s="124" t="s">
        <v>29</v>
      </c>
      <c r="I3" s="122" t="s">
        <v>54</v>
      </c>
      <c r="J3" s="122" t="s">
        <v>53</v>
      </c>
      <c r="K3" s="506"/>
      <c r="L3" s="560"/>
      <c r="M3" s="554"/>
      <c r="N3" s="554"/>
      <c r="O3" s="563"/>
      <c r="P3" s="555" t="s">
        <v>228</v>
      </c>
      <c r="Q3" s="555" t="s">
        <v>229</v>
      </c>
      <c r="R3" s="564" t="s">
        <v>99</v>
      </c>
      <c r="S3" s="557"/>
      <c r="T3" s="513" t="str">
        <f>'إختيار المقررات'!BN6</f>
        <v>أصول المحاسبة  (1)</v>
      </c>
      <c r="U3" s="514"/>
      <c r="V3" s="514" t="str">
        <f>'إختيار المقررات'!BN7</f>
        <v xml:space="preserve">الرياضيات المالية والادارية </v>
      </c>
      <c r="W3" s="514"/>
      <c r="X3" s="514" t="str">
        <f>'إختيار المقررات'!BN8</f>
        <v>مبادئ الادارة  (1)</v>
      </c>
      <c r="Y3" s="514"/>
      <c r="Z3" s="514" t="str">
        <f>'إختيار المقررات'!BN9</f>
        <v xml:space="preserve">المدخل الى القانون </v>
      </c>
      <c r="AA3" s="514"/>
      <c r="AB3" s="514" t="str">
        <f>'إختيار المقررات'!BN10</f>
        <v xml:space="preserve">تقنيات الحاسوب </v>
      </c>
      <c r="AC3" s="514"/>
      <c r="AD3" s="514" t="str">
        <f>'إختيار المقررات'!BN11</f>
        <v>اللغة الإنكليزية (1)</v>
      </c>
      <c r="AE3" s="531"/>
      <c r="AF3" s="503" t="str">
        <f>'إختيار المقررات'!BN13</f>
        <v>أصول المحاسبة (2)</v>
      </c>
      <c r="AG3" s="504"/>
      <c r="AH3" s="504" t="str">
        <f>'إختيار المقررات'!BN14</f>
        <v xml:space="preserve">اساليب كمية في الادارة </v>
      </c>
      <c r="AI3" s="504"/>
      <c r="AJ3" s="504" t="str">
        <f>'إختيار المقررات'!BN15</f>
        <v>مبادئ الادارة  (2)</v>
      </c>
      <c r="AK3" s="504"/>
      <c r="AL3" s="504" t="str">
        <f>'إختيار المقررات'!BN16</f>
        <v>دراسات تجارية باللغة الإنكليزية</v>
      </c>
      <c r="AM3" s="504"/>
      <c r="AN3" s="504" t="str">
        <f>'إختيار المقررات'!BN17</f>
        <v xml:space="preserve">اقتصاد كلي </v>
      </c>
      <c r="AO3" s="504"/>
      <c r="AP3" s="513" t="str">
        <f>'إختيار المقررات'!BN19</f>
        <v xml:space="preserve">محاسبة شركات الاشخاص </v>
      </c>
      <c r="AQ3" s="514"/>
      <c r="AR3" s="514" t="str">
        <f>'إختيار المقررات'!BN20</f>
        <v xml:space="preserve">ادارة مشتريات ومخازن </v>
      </c>
      <c r="AS3" s="514"/>
      <c r="AT3" s="514" t="str">
        <f>'إختيار المقررات'!BN21</f>
        <v xml:space="preserve">الادارة المالية </v>
      </c>
      <c r="AU3" s="514"/>
      <c r="AV3" s="514" t="str">
        <f>'إختيار المقررات'!BN22</f>
        <v xml:space="preserve">القانون التجاري </v>
      </c>
      <c r="AW3" s="514"/>
      <c r="AX3" s="514" t="str">
        <f>'إختيار المقررات'!BN23</f>
        <v>التمويل باللغة الإنكليزية</v>
      </c>
      <c r="AY3" s="514"/>
      <c r="AZ3" s="514" t="str">
        <f>'إختيار المقررات'!BN24</f>
        <v>اللغة الإنكليزية (2)</v>
      </c>
      <c r="BA3" s="531"/>
      <c r="BB3" s="503" t="str">
        <f>'إختيار المقررات'!BN26</f>
        <v xml:space="preserve">محاسبة شركات الاموال </v>
      </c>
      <c r="BC3" s="504"/>
      <c r="BD3" s="504" t="str">
        <f>'إختيار المقررات'!BN27</f>
        <v xml:space="preserve">المالية العامة </v>
      </c>
      <c r="BE3" s="504"/>
      <c r="BF3" s="504" t="str">
        <f>'إختيار المقررات'!BN28</f>
        <v xml:space="preserve">ادارة الانتاج </v>
      </c>
      <c r="BG3" s="504"/>
      <c r="BH3" s="504" t="str">
        <f>'إختيار المقررات'!BN29</f>
        <v xml:space="preserve">الاقتصاد الجزئي </v>
      </c>
      <c r="BI3" s="504"/>
      <c r="BJ3" s="504" t="str">
        <f>'إختيار المقررات'!BN30</f>
        <v xml:space="preserve">مبادئ الاحصاء </v>
      </c>
      <c r="BK3" s="504"/>
      <c r="BL3" s="513" t="str">
        <f>'إختيار المقررات'!BN32</f>
        <v>مبادئ التكاليف (1)</v>
      </c>
      <c r="BM3" s="514"/>
      <c r="BN3" s="514" t="str">
        <f>'إختيار المقررات'!BN33</f>
        <v xml:space="preserve">نظم المعلومات المحاسبية </v>
      </c>
      <c r="BO3" s="514"/>
      <c r="BP3" s="514" t="str">
        <f>'إختيار المقررات'!BN34</f>
        <v>محاسبة خاصة  (1)</v>
      </c>
      <c r="BQ3" s="514"/>
      <c r="BR3" s="514" t="str">
        <f>'إختيار المقررات'!BN35</f>
        <v xml:space="preserve">محاسبة منشات مالية </v>
      </c>
      <c r="BS3" s="514"/>
      <c r="BT3" s="514" t="str">
        <f>'إختيار المقررات'!BN36</f>
        <v xml:space="preserve">محاسبة حكومية </v>
      </c>
      <c r="BU3" s="514"/>
      <c r="BV3" s="503" t="str">
        <f>'إختيار المقررات'!BN38</f>
        <v>مبادئ التكاليف (2)</v>
      </c>
      <c r="BW3" s="504"/>
      <c r="BX3" s="504" t="str">
        <f>'إختيار المقررات'!BN39</f>
        <v>تحليل مالي باللغة الإنكليزية</v>
      </c>
      <c r="BY3" s="504"/>
      <c r="BZ3" s="504" t="str">
        <f>'إختيار المقررات'!BN40</f>
        <v>محاسبة خاصة (2)</v>
      </c>
      <c r="CA3" s="504"/>
      <c r="CB3" s="504" t="str">
        <f>'إختيار المقررات'!BN41</f>
        <v xml:space="preserve">نظرية المحاسبة </v>
      </c>
      <c r="CC3" s="504"/>
      <c r="CD3" s="504" t="str">
        <f>'إختيار المقررات'!BN42</f>
        <v xml:space="preserve">محاسبة ضريبية </v>
      </c>
      <c r="CE3" s="504"/>
      <c r="CF3" s="513" t="str">
        <f>'إختيار المقررات'!BN44</f>
        <v>تدقيق حسابات (1)</v>
      </c>
      <c r="CG3" s="514"/>
      <c r="CH3" s="514" t="str">
        <f>'إختيار المقررات'!BN45</f>
        <v xml:space="preserve">محاسبة ادارية </v>
      </c>
      <c r="CI3" s="514"/>
      <c r="CJ3" s="514" t="str">
        <f>'إختيار المقررات'!BN46</f>
        <v>محاسبة دولية باللغة الإنكليزية</v>
      </c>
      <c r="CK3" s="514"/>
      <c r="CL3" s="514" t="str">
        <f>'إختيار المقررات'!BN47</f>
        <v xml:space="preserve">برمجيات تطبيقية في المحاسبة </v>
      </c>
      <c r="CM3" s="514"/>
      <c r="CN3" s="514" t="str">
        <f>'إختيار المقررات'!BN48</f>
        <v xml:space="preserve">محاسبة زراعية </v>
      </c>
      <c r="CO3" s="514"/>
      <c r="CP3" s="503" t="str">
        <f>'إختيار المقررات'!BN50</f>
        <v>تدقيق حسابات (2)</v>
      </c>
      <c r="CQ3" s="504"/>
      <c r="CR3" s="504" t="str">
        <f>'إختيار المقررات'!BN51</f>
        <v xml:space="preserve">محاسبة متقدمة </v>
      </c>
      <c r="CS3" s="504"/>
      <c r="CT3" s="504" t="str">
        <f>'إختيار المقررات'!BN52</f>
        <v xml:space="preserve">محاسبة البترول </v>
      </c>
      <c r="CU3" s="504"/>
      <c r="CV3" s="504" t="str">
        <f>'إختيار المقررات'!BN53</f>
        <v xml:space="preserve">مشكلات محاسبية معاصرة </v>
      </c>
      <c r="CW3" s="504"/>
      <c r="CX3" s="504" t="str">
        <f>'إختيار المقررات'!BN54</f>
        <v>دراسات محاسبية باللغة الإنكليزية</v>
      </c>
      <c r="CY3" s="504"/>
      <c r="CZ3" s="511" t="s">
        <v>230</v>
      </c>
      <c r="DA3" s="509" t="s">
        <v>105</v>
      </c>
      <c r="DB3" s="522" t="s">
        <v>231</v>
      </c>
      <c r="DC3" s="494" t="s">
        <v>103</v>
      </c>
      <c r="DD3" s="519" t="s">
        <v>232</v>
      </c>
      <c r="DE3" s="524" t="s">
        <v>233</v>
      </c>
      <c r="DF3" s="496" t="s">
        <v>113</v>
      </c>
      <c r="DG3" s="496" t="s">
        <v>119</v>
      </c>
      <c r="DH3" s="496" t="s">
        <v>206</v>
      </c>
      <c r="DI3" s="496" t="s">
        <v>234</v>
      </c>
      <c r="DJ3" s="527" t="s">
        <v>132</v>
      </c>
      <c r="DK3" s="527" t="s">
        <v>134</v>
      </c>
      <c r="DL3" s="525" t="s">
        <v>235</v>
      </c>
      <c r="DM3" s="515" t="s">
        <v>236</v>
      </c>
      <c r="DN3" s="515" t="s">
        <v>237</v>
      </c>
      <c r="DO3" s="507" t="s">
        <v>238</v>
      </c>
      <c r="DP3" s="497" t="s">
        <v>91</v>
      </c>
      <c r="DQ3" s="501" t="s">
        <v>90</v>
      </c>
      <c r="DR3" s="501" t="s">
        <v>89</v>
      </c>
      <c r="DS3" s="492" t="s">
        <v>88</v>
      </c>
      <c r="DT3" s="492" t="s">
        <v>239</v>
      </c>
      <c r="DU3" s="532"/>
      <c r="DV3" s="533"/>
      <c r="DW3" s="533"/>
      <c r="DX3" s="533"/>
      <c r="DY3" s="533"/>
      <c r="DZ3" s="533"/>
    </row>
    <row r="4" spans="1:133" s="79" customFormat="1" ht="24.9" customHeight="1" thickBot="1" x14ac:dyDescent="0.3">
      <c r="A4" s="15" t="s">
        <v>80</v>
      </c>
      <c r="B4" s="16" t="s">
        <v>224</v>
      </c>
      <c r="C4" s="16" t="s">
        <v>225</v>
      </c>
      <c r="D4" s="16" t="s">
        <v>226</v>
      </c>
      <c r="E4" s="16" t="s">
        <v>52</v>
      </c>
      <c r="F4" s="17" t="s">
        <v>227</v>
      </c>
      <c r="G4" s="500"/>
      <c r="H4" s="16"/>
      <c r="I4" s="16" t="s">
        <v>54</v>
      </c>
      <c r="J4" s="16" t="s">
        <v>53</v>
      </c>
      <c r="K4" s="506"/>
      <c r="L4" s="561"/>
      <c r="M4" s="554"/>
      <c r="N4" s="554"/>
      <c r="O4" s="563"/>
      <c r="P4" s="556"/>
      <c r="Q4" s="556"/>
      <c r="R4" s="565"/>
      <c r="S4" s="558"/>
      <c r="T4" s="517">
        <v>1</v>
      </c>
      <c r="U4" s="518"/>
      <c r="V4" s="517">
        <v>2</v>
      </c>
      <c r="W4" s="518"/>
      <c r="X4" s="517">
        <v>3</v>
      </c>
      <c r="Y4" s="518"/>
      <c r="Z4" s="517">
        <v>4</v>
      </c>
      <c r="AA4" s="518"/>
      <c r="AB4" s="517">
        <v>5</v>
      </c>
      <c r="AC4" s="518"/>
      <c r="AD4" s="517">
        <v>102</v>
      </c>
      <c r="AE4" s="518"/>
      <c r="AF4" s="517">
        <v>6</v>
      </c>
      <c r="AG4" s="518"/>
      <c r="AH4" s="517">
        <v>7</v>
      </c>
      <c r="AI4" s="518"/>
      <c r="AJ4" s="517">
        <v>8</v>
      </c>
      <c r="AK4" s="518"/>
      <c r="AL4" s="517">
        <v>9</v>
      </c>
      <c r="AM4" s="518"/>
      <c r="AN4" s="517">
        <v>10</v>
      </c>
      <c r="AO4" s="518"/>
      <c r="AP4" s="517">
        <v>11</v>
      </c>
      <c r="AQ4" s="518"/>
      <c r="AR4" s="517">
        <v>12</v>
      </c>
      <c r="AS4" s="518"/>
      <c r="AT4" s="517">
        <v>13</v>
      </c>
      <c r="AU4" s="518"/>
      <c r="AV4" s="517">
        <v>14</v>
      </c>
      <c r="AW4" s="518"/>
      <c r="AX4" s="517">
        <v>15</v>
      </c>
      <c r="AY4" s="518"/>
      <c r="AZ4" s="517">
        <v>302</v>
      </c>
      <c r="BA4" s="518"/>
      <c r="BB4" s="517">
        <v>16</v>
      </c>
      <c r="BC4" s="518"/>
      <c r="BD4" s="517">
        <v>17</v>
      </c>
      <c r="BE4" s="518"/>
      <c r="BF4" s="517">
        <v>18</v>
      </c>
      <c r="BG4" s="518"/>
      <c r="BH4" s="517">
        <v>19</v>
      </c>
      <c r="BI4" s="518"/>
      <c r="BJ4" s="517">
        <v>20</v>
      </c>
      <c r="BK4" s="518"/>
      <c r="BL4" s="517">
        <v>21</v>
      </c>
      <c r="BM4" s="518"/>
      <c r="BN4" s="517">
        <v>22</v>
      </c>
      <c r="BO4" s="518"/>
      <c r="BP4" s="517">
        <v>23</v>
      </c>
      <c r="BQ4" s="518"/>
      <c r="BR4" s="517">
        <v>24</v>
      </c>
      <c r="BS4" s="518"/>
      <c r="BT4" s="517">
        <v>25</v>
      </c>
      <c r="BU4" s="518"/>
      <c r="BV4" s="517">
        <v>26</v>
      </c>
      <c r="BW4" s="518"/>
      <c r="BX4" s="517">
        <v>27</v>
      </c>
      <c r="BY4" s="518"/>
      <c r="BZ4" s="517">
        <v>28</v>
      </c>
      <c r="CA4" s="518"/>
      <c r="CB4" s="517">
        <v>29</v>
      </c>
      <c r="CC4" s="518"/>
      <c r="CD4" s="517">
        <v>30</v>
      </c>
      <c r="CE4" s="518"/>
      <c r="CF4" s="517">
        <v>31</v>
      </c>
      <c r="CG4" s="518"/>
      <c r="CH4" s="517">
        <v>32</v>
      </c>
      <c r="CI4" s="518"/>
      <c r="CJ4" s="517">
        <v>33</v>
      </c>
      <c r="CK4" s="518"/>
      <c r="CL4" s="517">
        <v>34</v>
      </c>
      <c r="CM4" s="518"/>
      <c r="CN4" s="517">
        <v>35</v>
      </c>
      <c r="CO4" s="518"/>
      <c r="CP4" s="517">
        <v>36</v>
      </c>
      <c r="CQ4" s="518"/>
      <c r="CR4" s="517">
        <v>37</v>
      </c>
      <c r="CS4" s="518"/>
      <c r="CT4" s="517">
        <v>38</v>
      </c>
      <c r="CU4" s="518"/>
      <c r="CV4" s="517">
        <v>39</v>
      </c>
      <c r="CW4" s="518"/>
      <c r="CX4" s="517">
        <v>40</v>
      </c>
      <c r="CY4" s="518"/>
      <c r="CZ4" s="512"/>
      <c r="DA4" s="510"/>
      <c r="DB4" s="523"/>
      <c r="DC4" s="495"/>
      <c r="DD4" s="519"/>
      <c r="DE4" s="524"/>
      <c r="DF4" s="496"/>
      <c r="DG4" s="496"/>
      <c r="DH4" s="496"/>
      <c r="DI4" s="496"/>
      <c r="DJ4" s="527"/>
      <c r="DK4" s="527"/>
      <c r="DL4" s="526"/>
      <c r="DM4" s="516"/>
      <c r="DN4" s="516"/>
      <c r="DO4" s="508"/>
      <c r="DP4" s="498"/>
      <c r="DQ4" s="502"/>
      <c r="DR4" s="502"/>
      <c r="DS4" s="493"/>
      <c r="DT4" s="493"/>
      <c r="DU4" s="534"/>
      <c r="DV4" s="535"/>
      <c r="DW4" s="535"/>
      <c r="DX4" s="535"/>
      <c r="DY4" s="535"/>
      <c r="DZ4" s="535"/>
      <c r="EC4" s="79" t="s">
        <v>240</v>
      </c>
    </row>
    <row r="5" spans="1:133" s="138" customFormat="1" ht="24.9" customHeight="1" x14ac:dyDescent="0.65">
      <c r="A5" s="125">
        <f>'إختيار المقررات'!D1</f>
        <v>0</v>
      </c>
      <c r="B5" s="125" t="str">
        <f>'إختيار المقررات'!J1</f>
        <v/>
      </c>
      <c r="C5" s="125" t="e">
        <f>'إختيار المقررات'!P1</f>
        <v>#N/A</v>
      </c>
      <c r="D5" s="125" t="e">
        <f>'إختيار المقررات'!V1</f>
        <v>#N/A</v>
      </c>
      <c r="E5" s="125" t="e">
        <f>'إختيار المقررات'!AH1</f>
        <v>#N/A</v>
      </c>
      <c r="F5" s="126" t="e">
        <f>'إختيار المقررات'!AB1</f>
        <v>#N/A</v>
      </c>
      <c r="G5" s="125" t="e">
        <f>'إختيار المقررات'!AB3</f>
        <v>#N/A</v>
      </c>
      <c r="H5" s="127" t="e">
        <f>'إختيار المقررات'!P3</f>
        <v>#N/A</v>
      </c>
      <c r="I5" s="125" t="e">
        <f>'إختيار المقررات'!D3</f>
        <v>#N/A</v>
      </c>
      <c r="J5" s="128" t="e">
        <f>'إختيار المقررات'!J3</f>
        <v>#N/A</v>
      </c>
      <c r="K5" s="129" t="str">
        <f>'إختيار المقررات'!V3</f>
        <v/>
      </c>
      <c r="L5" s="129" t="e">
        <f>'إختيار المقررات'!AH3</f>
        <v>#N/A</v>
      </c>
      <c r="M5" s="129">
        <f>'إختيار المقررات'!V4</f>
        <v>0</v>
      </c>
      <c r="N5" s="182">
        <f>'إختيار المقررات'!AB4</f>
        <v>0</v>
      </c>
      <c r="O5" s="128">
        <f>'إختيار المقررات'!AH4</f>
        <v>0</v>
      </c>
      <c r="P5" s="130" t="e">
        <f>'إختيار المقررات'!D4</f>
        <v>#N/A</v>
      </c>
      <c r="Q5" s="125" t="e">
        <f>'إختيار المقررات'!J4</f>
        <v>#N/A</v>
      </c>
      <c r="R5" s="128" t="e">
        <f>'إختيار المقررات'!P4</f>
        <v>#N/A</v>
      </c>
      <c r="S5" s="131" t="e">
        <f>'إختيار المقررات'!D2</f>
        <v>#N/A</v>
      </c>
      <c r="T5" s="132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133" t="e">
        <f>IF(VLOOKUP(T3,'إختيار المقررات'!$BN$5:$BR$54,5,0)="","",VLOOKUP(T3,'إختيار المقررات'!$BN$5:$BR$54,5,0))</f>
        <v>#N/A</v>
      </c>
      <c r="V5" s="132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133" t="e">
        <f>IF(VLOOKUP(V3,'إختيار المقررات'!$BN$5:$BR$54,5,0)="","",VLOOKUP(V3,'إختيار المقررات'!$BN$5:$BR$54,5,0))</f>
        <v>#N/A</v>
      </c>
      <c r="X5" s="132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133" t="e">
        <f>IF(VLOOKUP(X3,'إختيار المقررات'!$BN$5:$BR$54,5,0)="","",VLOOKUP(X3,'إختيار المقررات'!$BN$5:$BR$54,5,0))</f>
        <v>#N/A</v>
      </c>
      <c r="Z5" s="132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133" t="e">
        <f>IF(VLOOKUP(Z3,'إختيار المقررات'!$BN$5:$BR$54,5,0)="","",VLOOKUP(Z3,'إختيار المقررات'!$BN$5:$BR$54,5,0))</f>
        <v>#N/A</v>
      </c>
      <c r="AB5" s="132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133" t="e">
        <f>IF(VLOOKUP(AB3,'إختيار المقررات'!$BN$5:$BR$54,5,0)="","",VLOOKUP(AB3,'إختيار المقررات'!$BN$5:$BR$54,5,0))</f>
        <v>#N/A</v>
      </c>
      <c r="AD5" s="132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133" t="e">
        <f>IF(VLOOKUP(AD3,'إختيار المقررات'!$BN$5:$BR$54,5,0)="","",VLOOKUP(AD3,'إختيار المقررات'!$BN$5:$BR$54,5,0))</f>
        <v>#N/A</v>
      </c>
      <c r="AF5" s="134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135" t="e">
        <f>IF(VLOOKUP(AF3,'إختيار المقررات'!$BN$5:$BR$54,5,0)="","",VLOOKUP(AF3,'إختيار المقررات'!$BN$5:$BR$54,5,0))</f>
        <v>#N/A</v>
      </c>
      <c r="AH5" s="136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133" t="e">
        <f>IF(VLOOKUP(AH3,'إختيار المقررات'!$BN$5:$BR$54,5,0)="","",VLOOKUP(AH3,'إختيار المقررات'!$BN$5:$BR$54,5,0))</f>
        <v>#N/A</v>
      </c>
      <c r="AJ5" s="134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133" t="e">
        <f>IF(VLOOKUP(AJ3,'إختيار المقررات'!$BN$5:$BR$54,5,0)="","",VLOOKUP(AJ3,'إختيار المقررات'!$BN$5:$BR$54,5,0))</f>
        <v>#N/A</v>
      </c>
      <c r="AL5" s="134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133" t="e">
        <f>IF(VLOOKUP(AL3,'إختيار المقررات'!$BN$5:$BR$54,5,0)="","",VLOOKUP(AL3,'إختيار المقررات'!$BN$5:$BR$54,5,0))</f>
        <v>#N/A</v>
      </c>
      <c r="AN5" s="134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133" t="e">
        <f>IF(VLOOKUP(AN3,'إختيار المقررات'!$BN$5:$BR$54,5,0)="","",VLOOKUP(AN3,'إختيار المقررات'!$BN$5:$BR$54,5,0))</f>
        <v>#N/A</v>
      </c>
      <c r="AP5" s="134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133" t="e">
        <f>IF(VLOOKUP(AP3,'إختيار المقررات'!$BN$5:$BR$54,5,0)="","",VLOOKUP(AP3,'إختيار المقررات'!$BN$5:$BR$54,5,0))</f>
        <v>#N/A</v>
      </c>
      <c r="AR5" s="134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137" t="e">
        <f>IF(VLOOKUP(AR3,'إختيار المقررات'!$BN$5:$BR$54,5,0)="","",VLOOKUP(AR3,'إختيار المقررات'!$BN$5:$BR$54,5,0))</f>
        <v>#N/A</v>
      </c>
      <c r="AT5" s="132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133" t="e">
        <f>IF(VLOOKUP(AT3,'إختيار المقررات'!$BN$5:$BR$54,5,0)="","",VLOOKUP(AT3,'إختيار المقررات'!$BN$5:$BR$54,5,0))</f>
        <v>#N/A</v>
      </c>
      <c r="AV5" s="134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133" t="e">
        <f>IF(VLOOKUP(AV3,'إختيار المقررات'!$BN$5:$BR$54,5,0)="","",VLOOKUP(AV3,'إختيار المقررات'!$BN$5:$BR$54,5,0))</f>
        <v>#N/A</v>
      </c>
      <c r="AX5" s="133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133" t="e">
        <f>IF(VLOOKUP(AX3,'إختيار المقررات'!$BN$5:$BR$54,5,0)="","",VLOOKUP(AX3,'إختيار المقررات'!$BN$5:$BR$54,5,0))</f>
        <v>#N/A</v>
      </c>
      <c r="AZ5" s="134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133" t="e">
        <f>IF(VLOOKUP(AZ3,'إختيار المقررات'!$BN$5:$BR$54,5,0)="","",VLOOKUP(AZ3,'إختيار المقررات'!$BN$5:$BR$54,5,0))</f>
        <v>#N/A</v>
      </c>
      <c r="BB5" s="134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133" t="e">
        <f>IF(VLOOKUP(BB3,'إختيار المقررات'!$BN$5:$BR$54,5,0)="","",VLOOKUP(BB3,'إختيار المقررات'!$BN$5:$BR$54,5,0))</f>
        <v>#N/A</v>
      </c>
      <c r="BD5" s="134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133" t="e">
        <f>IF(VLOOKUP(BD3,'إختيار المقررات'!$BN$5:$BR$54,5,0)="","",VLOOKUP(BD3,'إختيار المقررات'!$BN$5:$BR$54,5,0))</f>
        <v>#N/A</v>
      </c>
      <c r="BF5" s="134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135" t="e">
        <f>IF(VLOOKUP(BF3,'إختيار المقررات'!$BN$5:$BR$54,5,0)="","",VLOOKUP(BF3,'إختيار المقررات'!$BN$5:$BR$54,5,0))</f>
        <v>#N/A</v>
      </c>
      <c r="BH5" s="136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133" t="e">
        <f>IF(VLOOKUP(BH3,'إختيار المقررات'!$BN$5:$BR$54,5,0)="","",VLOOKUP(BH3,'إختيار المقررات'!$BN$5:$BR$54,5,0))</f>
        <v>#N/A</v>
      </c>
      <c r="BJ5" s="134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133" t="e">
        <f>IF(VLOOKUP(BJ3,'إختيار المقررات'!$BN$5:$BR$54,5,0)="","",VLOOKUP(BJ3,'إختيار المقررات'!$BN$5:$BR$54,5,0))</f>
        <v>#N/A</v>
      </c>
      <c r="BL5" s="134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133" t="e">
        <f>IF(VLOOKUP(BL3,'إختيار المقررات'!$BN$5:$BR$54,5,0)="","",VLOOKUP(BL3,'إختيار المقررات'!$BN$5:$BR$54,5,0))</f>
        <v>#N/A</v>
      </c>
      <c r="BN5" s="134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133" t="e">
        <f>IF(VLOOKUP(BN3,'إختيار المقررات'!$BN$5:$BR$54,5,0)="","",VLOOKUP(BN3,'إختيار المقررات'!$BN$5:$BR$54,5,0))</f>
        <v>#N/A</v>
      </c>
      <c r="BP5" s="134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133" t="e">
        <f>IF(VLOOKUP(BP3,'إختيار المقررات'!$BN$5:$BR$54,5,0)="","",VLOOKUP(BP3,'إختيار المقررات'!$BN$5:$BR$54,5,0))</f>
        <v>#N/A</v>
      </c>
      <c r="BR5" s="134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137" t="e">
        <f>IF(VLOOKUP(BR3,'إختيار المقررات'!$BN$5:$BR$54,5,0)="","",VLOOKUP(BR3,'إختيار المقررات'!$BN$5:$BR$54,5,0))</f>
        <v>#N/A</v>
      </c>
      <c r="BT5" s="132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133" t="e">
        <f>IF(VLOOKUP(BT3,'إختيار المقررات'!$BN$5:$BR$54,5,0)="","",VLOOKUP(BT3,'إختيار المقررات'!$BN$5:$BR$54,5,0))</f>
        <v>#N/A</v>
      </c>
      <c r="BV5" s="134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133" t="e">
        <f>IF(VLOOKUP(BV3,'إختيار المقررات'!$BN$5:$BR$54,5,0)="","",VLOOKUP(BV3,'إختيار المقررات'!$BN$5:$BR$54,5,0))</f>
        <v>#N/A</v>
      </c>
      <c r="BX5" s="134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133" t="e">
        <f>IF(VLOOKUP(BX3,'إختيار المقررات'!$BN$5:$BR$54,5,0)="","",VLOOKUP(BX3,'إختيار المقررات'!$BN$5:$BR$54,5,0))</f>
        <v>#N/A</v>
      </c>
      <c r="BZ5" s="134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133" t="e">
        <f>IF(VLOOKUP(BZ3,'إختيار المقررات'!$BN$5:$BR$54,5,0)="","",VLOOKUP(BZ3,'إختيار المقررات'!$BN$5:$BR$54,5,0))</f>
        <v>#N/A</v>
      </c>
      <c r="CB5" s="134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133" t="e">
        <f>IF(VLOOKUP(CB3,'إختيار المقررات'!$BN$5:$BR$54,5,0)="","",VLOOKUP(CB3,'إختيار المقررات'!$BN$5:$BR$54,5,0))</f>
        <v>#N/A</v>
      </c>
      <c r="CD5" s="134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135" t="e">
        <f>IF(VLOOKUP(CD3,'إختيار المقررات'!$BN$5:$BR$54,5,0)="","",VLOOKUP(CD3,'إختيار المقررات'!$BN$5:$BR$54,5,0))</f>
        <v>#N/A</v>
      </c>
      <c r="CF5" s="136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133" t="e">
        <f>IF(VLOOKUP(CF3,'إختيار المقررات'!$BN$5:$BR$54,5,0)="","",VLOOKUP(CF3,'إختيار المقررات'!$BN$5:$BR$54,5,0))</f>
        <v>#N/A</v>
      </c>
      <c r="CH5" s="134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133" t="e">
        <f>IF(VLOOKUP(CH3,'إختيار المقررات'!$BN$5:$BR$54,5,0)="","",VLOOKUP(CH3,'إختيار المقررات'!$BN$5:$BR$54,5,0))</f>
        <v>#N/A</v>
      </c>
      <c r="CJ5" s="134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133" t="e">
        <f>IF(VLOOKUP(CJ3,'إختيار المقررات'!$BN$5:$BR$54,5,0)="","",VLOOKUP(CJ3,'إختيار المقررات'!$BN$5:$BR$54,5,0))</f>
        <v>#N/A</v>
      </c>
      <c r="CL5" s="134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133" t="e">
        <f>IF(VLOOKUP(CL3,'إختيار المقررات'!$BN$5:$BR$54,5,0)="","",VLOOKUP(CL3,'إختيار المقررات'!$BN$5:$BR$54,5,0))</f>
        <v>#N/A</v>
      </c>
      <c r="CN5" s="134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133" t="e">
        <f>IF(VLOOKUP(CN3,'إختيار المقررات'!$BN$5:$BR$54,5,0)="","",VLOOKUP(CN3,'إختيار المقررات'!$BN$5:$BR$54,5,0))</f>
        <v>#N/A</v>
      </c>
      <c r="CP5" s="134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137" t="e">
        <f>IF(VLOOKUP(CP3,'إختيار المقررات'!$BN$5:$BR$54,5,0)="","",VLOOKUP(CP3,'إختيار المقررات'!$BN$5:$BR$54,5,0))</f>
        <v>#N/A</v>
      </c>
      <c r="CR5" s="132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133" t="e">
        <f>IF(VLOOKUP(CR3,'إختيار المقررات'!$BN$5:$BR$54,5,0)="","",VLOOKUP(CR3,'إختيار المقررات'!$BN$5:$BR$54,5,0))</f>
        <v>#N/A</v>
      </c>
      <c r="CT5" s="134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133" t="e">
        <f>IF(VLOOKUP(CT3,'إختيار المقررات'!$BN$5:$BR$54,5,0)="","",VLOOKUP(CT3,'إختيار المقررات'!$BN$5:$BR$54,5,0))</f>
        <v>#N/A</v>
      </c>
      <c r="CV5" s="134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133" t="e">
        <f>IF(VLOOKUP(CV3,'إختيار المقررات'!$BN$5:$BR$54,5,0)="","",VLOOKUP(CV3,'إختيار المقررات'!$BN$5:$BR$54,5,0))</f>
        <v>#N/A</v>
      </c>
      <c r="CX5" s="134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133" t="e">
        <f>IF(VLOOKUP(CX3,'إختيار المقررات'!$BN$5:$BR$54,5,0)="","",VLOOKUP(CX3,'إختيار المقررات'!$BN$5:$BR$54,5,0))</f>
        <v>#N/A</v>
      </c>
      <c r="CZ5" s="139" t="e">
        <f>'إختيار المقررات'!P5</f>
        <v>#N/A</v>
      </c>
      <c r="DA5" s="140" t="e">
        <f>'إختيار المقررات'!V5</f>
        <v>#N/A</v>
      </c>
      <c r="DB5" s="141" t="e">
        <f>'إختيار المقررات'!AB5</f>
        <v>#N/A</v>
      </c>
      <c r="DC5" s="142">
        <f>'إختيار المقررات'!D5</f>
        <v>0</v>
      </c>
      <c r="DD5" s="143">
        <f>'إختيار المقررات'!AH10</f>
        <v>0</v>
      </c>
      <c r="DE5" s="144">
        <f>'إختيار المقررات'!AH9</f>
        <v>0</v>
      </c>
      <c r="DF5" s="144" t="e">
        <f>'إختيار المقررات'!AH7</f>
        <v>#N/A</v>
      </c>
      <c r="DG5" s="144" t="e">
        <f>'إختيار المقررات'!AH8</f>
        <v>#N/A</v>
      </c>
      <c r="DH5" s="145" t="e">
        <f>'إختيار المقررات'!AH12</f>
        <v>#N/A</v>
      </c>
      <c r="DI5" s="144">
        <f>'إختيار المقررات'!AH13</f>
        <v>0</v>
      </c>
      <c r="DJ5" s="144" t="e">
        <f>'إختيار المقررات'!AH14</f>
        <v>#N/A</v>
      </c>
      <c r="DK5" s="144" t="e">
        <f>'إختيار المقررات'!AH15</f>
        <v>#N/A</v>
      </c>
      <c r="DL5" s="139">
        <f>'إختيار المقررات'!AH16</f>
        <v>0</v>
      </c>
      <c r="DM5" s="146">
        <f>'إختيار المقررات'!AH17</f>
        <v>0</v>
      </c>
      <c r="DN5" s="144">
        <f>'إختيار المقررات'!AH18</f>
        <v>0</v>
      </c>
      <c r="DO5" s="147">
        <f>SUM(DL5:DN5)</f>
        <v>0</v>
      </c>
      <c r="DP5" s="139">
        <f>'إختيار المقررات'!AB2</f>
        <v>0</v>
      </c>
      <c r="DQ5" s="140">
        <f>'إختيار المقررات'!V2</f>
        <v>0</v>
      </c>
      <c r="DR5" s="140">
        <f>'إختيار المقررات'!P2</f>
        <v>0</v>
      </c>
      <c r="DS5" s="147">
        <f>'إختيار المقررات'!G2</f>
        <v>0</v>
      </c>
      <c r="DT5" s="147" t="str">
        <f>'إختيار المقررات'!V10</f>
        <v>الإنكليزية</v>
      </c>
      <c r="DU5" s="147" t="str">
        <f>'إختيار المقررات'!V13</f>
        <v/>
      </c>
      <c r="DV5" s="147" t="str">
        <f>'إختيار المقررات'!V14</f>
        <v/>
      </c>
      <c r="DW5" s="147" t="str">
        <f>'إختيار المقررات'!V15</f>
        <v/>
      </c>
      <c r="DX5" s="147" t="str">
        <f>'إختيار المقررات'!V16</f>
        <v/>
      </c>
      <c r="DY5" s="147" t="str">
        <f>'إختيار المقررات'!V17</f>
        <v/>
      </c>
      <c r="DZ5" s="147" t="str">
        <f>'إختيار المقررات'!V18</f>
        <v/>
      </c>
      <c r="EA5" s="147" t="str">
        <f>'إختيار المقررات'!V19</f>
        <v/>
      </c>
      <c r="EB5" s="147" t="str">
        <f>'إختيار المقررات'!V20</f>
        <v/>
      </c>
      <c r="EC5" s="147" t="e">
        <f>'إدخال البيانات'!F1</f>
        <v>#N/A</v>
      </c>
    </row>
  </sheetData>
  <sheetProtection algorithmName="SHA-512" hashValue="EjPbfr5FJYfFENRdDUJI9VWtl+jrkIBy2bS00aRrSCkL5kkZxYFo0ohfoMloFGifOjfCuljK424J8delfCZklA==" saltValue="sV428Bs3xeP2QBPoaXFT1Q==" spinCount="100000" sheet="1" objects="1" scenarios="1"/>
  <mergeCells count="136"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</mergeCells>
  <conditionalFormatting sqref="A1:A2">
    <cfRule type="duplicateValues" dxfId="13" priority="3"/>
  </conditionalFormatting>
  <conditionalFormatting sqref="A5">
    <cfRule type="duplicateValues" dxfId="12" priority="1"/>
    <cfRule type="duplicateValues" dxfId="11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BM1082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6.19921875" defaultRowHeight="18" customHeight="1" x14ac:dyDescent="0.25"/>
  <cols>
    <col min="1" max="1" width="6.69921875" style="237" customWidth="1"/>
    <col min="2" max="2" width="6.19921875" style="239"/>
    <col min="3" max="44" width="6.19921875" style="237"/>
    <col min="45" max="45" width="20.69921875" style="237" bestFit="1" customWidth="1"/>
    <col min="46" max="46" width="7.59765625" style="237" customWidth="1"/>
    <col min="47" max="16384" width="6.19921875" style="237"/>
  </cols>
  <sheetData>
    <row r="1" spans="1:65" ht="18" customHeight="1" x14ac:dyDescent="0.25">
      <c r="A1" s="237">
        <v>1</v>
      </c>
      <c r="B1" s="239">
        <v>2</v>
      </c>
      <c r="C1" s="237">
        <v>3</v>
      </c>
      <c r="D1" s="238">
        <v>4</v>
      </c>
      <c r="E1" s="237">
        <v>5</v>
      </c>
      <c r="F1" s="238">
        <v>6</v>
      </c>
      <c r="G1" s="237">
        <v>7</v>
      </c>
      <c r="H1" s="238">
        <v>8</v>
      </c>
      <c r="I1" s="237">
        <v>9</v>
      </c>
      <c r="J1" s="238">
        <v>10</v>
      </c>
      <c r="K1" s="237">
        <v>11</v>
      </c>
      <c r="L1" s="238">
        <v>12</v>
      </c>
      <c r="M1" s="237">
        <v>13</v>
      </c>
      <c r="N1" s="238">
        <v>14</v>
      </c>
      <c r="O1" s="237">
        <v>15</v>
      </c>
      <c r="P1" s="238">
        <v>16</v>
      </c>
      <c r="Q1" s="237">
        <v>17</v>
      </c>
      <c r="R1" s="238">
        <v>18</v>
      </c>
      <c r="S1" s="237">
        <v>19</v>
      </c>
      <c r="T1" s="238">
        <v>20</v>
      </c>
      <c r="U1" s="237">
        <v>21</v>
      </c>
      <c r="V1" s="238">
        <v>22</v>
      </c>
      <c r="W1" s="237">
        <v>23</v>
      </c>
      <c r="X1" s="238">
        <v>24</v>
      </c>
      <c r="Y1" s="237">
        <v>25</v>
      </c>
      <c r="Z1" s="238">
        <v>26</v>
      </c>
      <c r="AA1" s="237">
        <v>27</v>
      </c>
      <c r="AB1" s="238">
        <v>28</v>
      </c>
      <c r="AC1" s="237">
        <v>29</v>
      </c>
      <c r="AD1" s="238">
        <v>30</v>
      </c>
      <c r="AE1" s="237">
        <v>31</v>
      </c>
      <c r="AF1" s="238">
        <v>32</v>
      </c>
      <c r="AG1" s="237">
        <v>33</v>
      </c>
      <c r="AH1" s="238">
        <v>34</v>
      </c>
      <c r="AI1" s="237">
        <v>35</v>
      </c>
      <c r="AJ1" s="238">
        <v>36</v>
      </c>
      <c r="AK1" s="237">
        <v>37</v>
      </c>
      <c r="AL1" s="238">
        <v>38</v>
      </c>
      <c r="AM1" s="237">
        <v>39</v>
      </c>
      <c r="AN1" s="238">
        <v>40</v>
      </c>
      <c r="AO1" s="237">
        <v>41</v>
      </c>
      <c r="AP1" s="238">
        <v>42</v>
      </c>
      <c r="AQ1" s="237">
        <v>43</v>
      </c>
      <c r="AR1" s="238">
        <v>44</v>
      </c>
      <c r="AS1" s="237">
        <v>45</v>
      </c>
      <c r="AT1" s="238">
        <v>46</v>
      </c>
    </row>
    <row r="2" spans="1:65" ht="18" customHeight="1" x14ac:dyDescent="0.25">
      <c r="A2" s="242" t="s">
        <v>701</v>
      </c>
      <c r="B2" s="243" t="s">
        <v>87</v>
      </c>
      <c r="C2" s="244">
        <v>1</v>
      </c>
      <c r="D2" s="244">
        <v>2</v>
      </c>
      <c r="E2" s="244">
        <v>3</v>
      </c>
      <c r="F2" s="244">
        <v>4</v>
      </c>
      <c r="G2" s="244">
        <v>5</v>
      </c>
      <c r="H2" s="244">
        <v>102</v>
      </c>
      <c r="I2" s="244">
        <v>6</v>
      </c>
      <c r="J2" s="244">
        <v>7</v>
      </c>
      <c r="K2" s="244">
        <v>8</v>
      </c>
      <c r="L2" s="244">
        <v>9</v>
      </c>
      <c r="M2" s="244">
        <v>10</v>
      </c>
      <c r="N2" s="244">
        <v>11</v>
      </c>
      <c r="O2" s="244">
        <v>12</v>
      </c>
      <c r="P2" s="244">
        <v>13</v>
      </c>
      <c r="Q2" s="244">
        <v>14</v>
      </c>
      <c r="R2" s="244">
        <v>15</v>
      </c>
      <c r="S2" s="244">
        <v>302</v>
      </c>
      <c r="T2" s="244">
        <v>16</v>
      </c>
      <c r="U2" s="244">
        <v>17</v>
      </c>
      <c r="V2" s="244">
        <v>18</v>
      </c>
      <c r="W2" s="244">
        <v>19</v>
      </c>
      <c r="X2" s="244">
        <v>20</v>
      </c>
      <c r="Y2" s="244">
        <v>21</v>
      </c>
      <c r="Z2" s="244">
        <v>22</v>
      </c>
      <c r="AA2" s="244">
        <v>23</v>
      </c>
      <c r="AB2" s="244">
        <v>24</v>
      </c>
      <c r="AC2" s="244">
        <v>25</v>
      </c>
      <c r="AD2" s="244">
        <v>26</v>
      </c>
      <c r="AE2" s="244">
        <v>27</v>
      </c>
      <c r="AF2" s="244">
        <v>28</v>
      </c>
      <c r="AG2" s="244">
        <v>29</v>
      </c>
      <c r="AH2" s="244">
        <v>30</v>
      </c>
      <c r="AI2" s="244">
        <v>31</v>
      </c>
      <c r="AJ2" s="244">
        <v>32</v>
      </c>
      <c r="AK2" s="244">
        <v>33</v>
      </c>
      <c r="AL2" s="244">
        <v>34</v>
      </c>
      <c r="AM2" s="244">
        <v>35</v>
      </c>
      <c r="AN2" s="244">
        <v>36</v>
      </c>
      <c r="AO2" s="244">
        <v>37</v>
      </c>
      <c r="AP2" s="244">
        <v>38</v>
      </c>
      <c r="AQ2" s="244">
        <v>39</v>
      </c>
      <c r="AR2" s="244">
        <v>40</v>
      </c>
      <c r="AT2" s="237" t="s">
        <v>2440</v>
      </c>
    </row>
    <row r="3" spans="1:65" s="245" customFormat="1" ht="13.8" x14ac:dyDescent="0.25">
      <c r="A3" s="241">
        <v>400209</v>
      </c>
      <c r="B3" s="241" t="s">
        <v>712</v>
      </c>
      <c r="C3" s="241"/>
      <c r="D3" s="241"/>
      <c r="E3" s="241"/>
      <c r="F3" s="241"/>
      <c r="G3" s="241"/>
      <c r="H3" s="241"/>
      <c r="I3" s="241"/>
      <c r="J3" s="241"/>
      <c r="K3" s="241"/>
      <c r="L3" s="241" t="s">
        <v>2208</v>
      </c>
      <c r="M3" s="241"/>
      <c r="N3" s="241"/>
      <c r="O3" s="241"/>
      <c r="P3" s="241"/>
      <c r="Q3" s="241"/>
      <c r="R3" s="241" t="s">
        <v>2208</v>
      </c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 t="s">
        <v>2208</v>
      </c>
      <c r="AF3" s="241"/>
      <c r="AG3" s="241"/>
      <c r="AH3" s="241"/>
      <c r="AI3" s="241"/>
      <c r="AJ3" s="241"/>
      <c r="AK3" s="241" t="s">
        <v>2208</v>
      </c>
      <c r="AL3" s="241"/>
      <c r="AM3" s="241"/>
      <c r="AN3" s="241" t="s">
        <v>2208</v>
      </c>
      <c r="AO3" s="241" t="s">
        <v>2208</v>
      </c>
      <c r="AP3" s="241"/>
      <c r="AQ3" s="241"/>
      <c r="AR3" s="241" t="s">
        <v>2208</v>
      </c>
      <c r="AS3" s="241" t="s">
        <v>692</v>
      </c>
      <c r="AT3" s="241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</row>
    <row r="4" spans="1:65" s="245" customFormat="1" ht="13.8" x14ac:dyDescent="0.25">
      <c r="A4" s="241">
        <v>400240</v>
      </c>
      <c r="B4" s="241" t="s">
        <v>712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 t="s">
        <v>149</v>
      </c>
      <c r="AI4" s="241" t="s">
        <v>153</v>
      </c>
      <c r="AJ4" s="241"/>
      <c r="AK4" s="241"/>
      <c r="AL4" s="241"/>
      <c r="AM4" s="241"/>
      <c r="AN4" s="241"/>
      <c r="AO4" s="241" t="s">
        <v>153</v>
      </c>
      <c r="AP4" s="241"/>
      <c r="AQ4" s="241"/>
      <c r="AR4" s="241"/>
      <c r="AS4" s="241"/>
      <c r="AT4" s="241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</row>
    <row r="5" spans="1:65" s="245" customFormat="1" ht="13.8" x14ac:dyDescent="0.25">
      <c r="A5" s="245">
        <v>400262</v>
      </c>
      <c r="B5" s="245" t="s">
        <v>712</v>
      </c>
      <c r="P5" s="245" t="s">
        <v>2208</v>
      </c>
      <c r="AL5" s="245" t="s">
        <v>2208</v>
      </c>
      <c r="AO5" s="245" t="s">
        <v>2208</v>
      </c>
      <c r="AP5" s="245" t="s">
        <v>2208</v>
      </c>
      <c r="AQ5" s="245" t="s">
        <v>2208</v>
      </c>
      <c r="AR5" s="245" t="s">
        <v>2208</v>
      </c>
      <c r="AS5" s="245" t="s">
        <v>702</v>
      </c>
      <c r="AT5" s="245" t="s">
        <v>712</v>
      </c>
    </row>
    <row r="6" spans="1:65" s="245" customFormat="1" ht="13.8" x14ac:dyDescent="0.25">
      <c r="A6" s="245">
        <v>400287</v>
      </c>
      <c r="B6" s="245" t="s">
        <v>712</v>
      </c>
      <c r="AN6" s="245" t="s">
        <v>2208</v>
      </c>
      <c r="AO6" s="245" t="s">
        <v>2208</v>
      </c>
      <c r="AR6" s="245" t="s">
        <v>2208</v>
      </c>
      <c r="AS6" s="245" t="s">
        <v>713</v>
      </c>
      <c r="AT6" s="245" t="s">
        <v>712</v>
      </c>
    </row>
    <row r="7" spans="1:65" s="245" customFormat="1" ht="13.8" x14ac:dyDescent="0.25">
      <c r="A7" s="245">
        <v>400420</v>
      </c>
      <c r="B7" s="245" t="s">
        <v>712</v>
      </c>
      <c r="L7" s="245" t="s">
        <v>2208</v>
      </c>
      <c r="R7" s="245" t="s">
        <v>2208</v>
      </c>
      <c r="AE7" s="245" t="s">
        <v>2208</v>
      </c>
      <c r="AG7" s="245" t="s">
        <v>2208</v>
      </c>
      <c r="AI7" s="245" t="s">
        <v>2208</v>
      </c>
      <c r="AJ7" s="245" t="s">
        <v>2208</v>
      </c>
      <c r="AK7" s="245" t="s">
        <v>2208</v>
      </c>
      <c r="AL7" s="245" t="s">
        <v>2208</v>
      </c>
      <c r="AM7" s="245" t="s">
        <v>2208</v>
      </c>
      <c r="AN7" s="245" t="s">
        <v>2208</v>
      </c>
      <c r="AO7" s="245" t="s">
        <v>2208</v>
      </c>
      <c r="AP7" s="245" t="s">
        <v>2208</v>
      </c>
      <c r="AQ7" s="245" t="s">
        <v>2208</v>
      </c>
      <c r="AR7" s="245" t="s">
        <v>2208</v>
      </c>
      <c r="AS7" s="245" t="s">
        <v>691</v>
      </c>
      <c r="AT7" s="245" t="s">
        <v>712</v>
      </c>
      <c r="BM7" s="237"/>
    </row>
    <row r="8" spans="1:65" s="245" customFormat="1" ht="13.8" x14ac:dyDescent="0.25">
      <c r="A8" s="241">
        <v>400451</v>
      </c>
      <c r="B8" s="241" t="s">
        <v>712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 t="s">
        <v>153</v>
      </c>
      <c r="AF8" s="241"/>
      <c r="AG8" s="241"/>
      <c r="AH8" s="241" t="s">
        <v>149</v>
      </c>
      <c r="AI8" s="241"/>
      <c r="AJ8" s="241"/>
      <c r="AK8" s="241" t="s">
        <v>153</v>
      </c>
      <c r="AL8" s="241"/>
      <c r="AM8" s="241"/>
      <c r="AN8" s="241"/>
      <c r="AO8" s="241"/>
      <c r="AP8" s="241"/>
      <c r="AQ8" s="241"/>
      <c r="AR8" s="241"/>
      <c r="AS8" s="241"/>
      <c r="AT8" s="241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</row>
    <row r="9" spans="1:65" s="245" customFormat="1" ht="13.8" x14ac:dyDescent="0.25">
      <c r="A9" s="241">
        <v>400521</v>
      </c>
      <c r="B9" s="241" t="s">
        <v>712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 t="s">
        <v>153</v>
      </c>
      <c r="AG9" s="241"/>
      <c r="AH9" s="241"/>
      <c r="AI9" s="241"/>
      <c r="AJ9" s="241"/>
      <c r="AK9" s="241" t="s">
        <v>153</v>
      </c>
      <c r="AL9" s="241"/>
      <c r="AM9" s="241" t="s">
        <v>153</v>
      </c>
      <c r="AN9" s="241" t="s">
        <v>153</v>
      </c>
      <c r="AO9" s="241" t="s">
        <v>153</v>
      </c>
      <c r="AP9" s="241" t="s">
        <v>153</v>
      </c>
      <c r="AQ9" s="241"/>
      <c r="AR9" s="241" t="s">
        <v>151</v>
      </c>
      <c r="AS9" s="241"/>
      <c r="AT9" s="241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</row>
    <row r="10" spans="1:65" s="245" customFormat="1" ht="13.8" x14ac:dyDescent="0.25">
      <c r="A10" s="245">
        <v>400544</v>
      </c>
      <c r="B10" s="245" t="s">
        <v>712</v>
      </c>
      <c r="R10" s="245" t="s">
        <v>2208</v>
      </c>
      <c r="AA10" s="245" t="s">
        <v>2208</v>
      </c>
      <c r="AB10" s="245" t="s">
        <v>2208</v>
      </c>
      <c r="AD10" s="245" t="s">
        <v>2208</v>
      </c>
      <c r="AF10" s="245" t="s">
        <v>2208</v>
      </c>
      <c r="AI10" s="245" t="s">
        <v>2208</v>
      </c>
      <c r="AJ10" s="245" t="s">
        <v>2208</v>
      </c>
      <c r="AK10" s="245" t="s">
        <v>2208</v>
      </c>
      <c r="AL10" s="245" t="s">
        <v>2208</v>
      </c>
      <c r="AM10" s="245" t="s">
        <v>2208</v>
      </c>
      <c r="AN10" s="245" t="s">
        <v>2208</v>
      </c>
      <c r="AO10" s="245" t="s">
        <v>2208</v>
      </c>
      <c r="AP10" s="245" t="s">
        <v>2208</v>
      </c>
      <c r="AQ10" s="245" t="s">
        <v>2208</v>
      </c>
      <c r="AR10" s="245" t="s">
        <v>2208</v>
      </c>
      <c r="AS10" s="245" t="s">
        <v>690</v>
      </c>
      <c r="AT10" s="245" t="s">
        <v>712</v>
      </c>
      <c r="BM10" s="237"/>
    </row>
    <row r="11" spans="1:65" s="245" customFormat="1" ht="13.8" x14ac:dyDescent="0.25">
      <c r="A11" s="245">
        <v>400630</v>
      </c>
      <c r="B11" s="245" t="s">
        <v>712</v>
      </c>
      <c r="AA11" s="245" t="s">
        <v>2208</v>
      </c>
      <c r="AB11" s="245" t="s">
        <v>2208</v>
      </c>
      <c r="AD11" s="245" t="s">
        <v>2208</v>
      </c>
      <c r="AE11" s="245" t="s">
        <v>2208</v>
      </c>
      <c r="AF11" s="245" t="s">
        <v>2208</v>
      </c>
      <c r="AH11" s="245" t="s">
        <v>2208</v>
      </c>
      <c r="AI11" s="245" t="s">
        <v>2208</v>
      </c>
      <c r="AJ11" s="245" t="s">
        <v>2208</v>
      </c>
      <c r="AK11" s="245" t="s">
        <v>2208</v>
      </c>
      <c r="AL11" s="245" t="s">
        <v>2208</v>
      </c>
      <c r="AM11" s="245" t="s">
        <v>2208</v>
      </c>
      <c r="AN11" s="245" t="s">
        <v>2208</v>
      </c>
      <c r="AO11" s="245" t="s">
        <v>2208</v>
      </c>
      <c r="AP11" s="245" t="s">
        <v>2208</v>
      </c>
      <c r="AQ11" s="245" t="s">
        <v>2208</v>
      </c>
      <c r="AR11" s="245" t="s">
        <v>2208</v>
      </c>
      <c r="AS11" s="245" t="s">
        <v>691</v>
      </c>
      <c r="AT11" s="245" t="s">
        <v>712</v>
      </c>
      <c r="BM11" s="237"/>
    </row>
    <row r="12" spans="1:65" s="245" customFormat="1" ht="13.8" x14ac:dyDescent="0.25">
      <c r="A12" s="241">
        <v>401049</v>
      </c>
      <c r="B12" s="241" t="s">
        <v>712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 t="s">
        <v>153</v>
      </c>
      <c r="AC12" s="241"/>
      <c r="AD12" s="241" t="s">
        <v>153</v>
      </c>
      <c r="AE12" s="241"/>
      <c r="AF12" s="241"/>
      <c r="AG12" s="241"/>
      <c r="AH12" s="241"/>
      <c r="AI12" s="241" t="s">
        <v>153</v>
      </c>
      <c r="AJ12" s="241"/>
      <c r="AK12" s="241"/>
      <c r="AL12" s="241"/>
      <c r="AM12" s="241" t="s">
        <v>149</v>
      </c>
      <c r="AN12" s="241" t="s">
        <v>149</v>
      </c>
      <c r="AO12" s="241" t="s">
        <v>149</v>
      </c>
      <c r="AP12" s="241"/>
      <c r="AQ12" s="241"/>
      <c r="AR12" s="241"/>
      <c r="AS12" s="241"/>
      <c r="AT12" s="241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</row>
    <row r="13" spans="1:65" s="245" customFormat="1" ht="13.8" x14ac:dyDescent="0.25">
      <c r="A13" s="241">
        <v>401108</v>
      </c>
      <c r="B13" s="241" t="s">
        <v>712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 t="s">
        <v>151</v>
      </c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 t="s">
        <v>153</v>
      </c>
      <c r="AG13" s="241"/>
      <c r="AH13" s="241" t="s">
        <v>151</v>
      </c>
      <c r="AI13" s="241"/>
      <c r="AJ13" s="241" t="s">
        <v>153</v>
      </c>
      <c r="AK13" s="241"/>
      <c r="AL13" s="241"/>
      <c r="AM13" s="241" t="s">
        <v>151</v>
      </c>
      <c r="AN13" s="241"/>
      <c r="AO13" s="241" t="s">
        <v>151</v>
      </c>
      <c r="AP13" s="241" t="s">
        <v>151</v>
      </c>
      <c r="AQ13" s="241" t="s">
        <v>153</v>
      </c>
      <c r="AR13" s="241" t="s">
        <v>153</v>
      </c>
      <c r="AS13" s="241"/>
      <c r="AT13" s="241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</row>
    <row r="14" spans="1:65" s="245" customFormat="1" ht="13.8" x14ac:dyDescent="0.25">
      <c r="A14" s="241">
        <v>401154</v>
      </c>
      <c r="B14" s="241" t="s">
        <v>712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 t="s">
        <v>149</v>
      </c>
      <c r="AO14" s="241" t="s">
        <v>151</v>
      </c>
      <c r="AP14" s="241" t="s">
        <v>151</v>
      </c>
      <c r="AQ14" s="241" t="s">
        <v>149</v>
      </c>
      <c r="AR14" s="241" t="s">
        <v>149</v>
      </c>
      <c r="AS14" s="241"/>
      <c r="AT14" s="241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</row>
    <row r="15" spans="1:65" s="245" customFormat="1" ht="13.8" x14ac:dyDescent="0.25">
      <c r="A15" s="245">
        <v>401254</v>
      </c>
      <c r="B15" s="245" t="s">
        <v>712</v>
      </c>
      <c r="Y15" s="245" t="s">
        <v>2208</v>
      </c>
      <c r="AL15" s="245" t="s">
        <v>2208</v>
      </c>
      <c r="AQ15" s="245" t="s">
        <v>2208</v>
      </c>
      <c r="AS15" s="245" t="s">
        <v>2223</v>
      </c>
      <c r="AT15" s="245" t="s">
        <v>712</v>
      </c>
    </row>
    <row r="16" spans="1:65" s="245" customFormat="1" ht="13.8" x14ac:dyDescent="0.25">
      <c r="A16" s="245">
        <v>401366</v>
      </c>
      <c r="B16" s="245" t="s">
        <v>712</v>
      </c>
      <c r="AF16" s="245" t="s">
        <v>151</v>
      </c>
      <c r="AI16" s="245" t="s">
        <v>153</v>
      </c>
      <c r="AJ16" s="245" t="s">
        <v>153</v>
      </c>
      <c r="AK16" s="245" t="s">
        <v>153</v>
      </c>
      <c r="AM16" s="245" t="s">
        <v>153</v>
      </c>
      <c r="AN16" s="245" t="s">
        <v>151</v>
      </c>
      <c r="AO16" s="245" t="s">
        <v>151</v>
      </c>
      <c r="AP16" s="245" t="s">
        <v>153</v>
      </c>
      <c r="AQ16" s="245" t="s">
        <v>151</v>
      </c>
      <c r="AR16" s="245" t="s">
        <v>149</v>
      </c>
      <c r="AS16" s="245" t="s">
        <v>724</v>
      </c>
      <c r="AT16" s="245" t="s">
        <v>712</v>
      </c>
    </row>
    <row r="17" spans="1:65" s="245" customFormat="1" ht="13.8" x14ac:dyDescent="0.25">
      <c r="A17" s="241">
        <v>401555</v>
      </c>
      <c r="B17" s="241" t="s">
        <v>712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 t="s">
        <v>151</v>
      </c>
      <c r="AF17" s="241"/>
      <c r="AG17" s="241"/>
      <c r="AH17" s="241"/>
      <c r="AI17" s="241"/>
      <c r="AJ17" s="241" t="s">
        <v>153</v>
      </c>
      <c r="AK17" s="241" t="s">
        <v>151</v>
      </c>
      <c r="AL17" s="241"/>
      <c r="AM17" s="241" t="s">
        <v>151</v>
      </c>
      <c r="AN17" s="241" t="s">
        <v>149</v>
      </c>
      <c r="AO17" s="241" t="s">
        <v>149</v>
      </c>
      <c r="AP17" s="241" t="s">
        <v>151</v>
      </c>
      <c r="AQ17" s="241" t="s">
        <v>153</v>
      </c>
      <c r="AR17" s="241" t="s">
        <v>151</v>
      </c>
      <c r="AS17" s="241"/>
      <c r="AT17" s="241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</row>
    <row r="18" spans="1:65" s="245" customFormat="1" ht="13.8" x14ac:dyDescent="0.25">
      <c r="A18" s="241">
        <v>401768</v>
      </c>
      <c r="B18" s="241" t="s">
        <v>712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 t="s">
        <v>153</v>
      </c>
      <c r="AN18" s="241" t="s">
        <v>153</v>
      </c>
      <c r="AO18" s="241"/>
      <c r="AP18" s="241"/>
      <c r="AQ18" s="241"/>
      <c r="AR18" s="241"/>
      <c r="AS18" s="241"/>
      <c r="AT18" s="241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</row>
    <row r="19" spans="1:65" s="245" customFormat="1" ht="13.8" x14ac:dyDescent="0.25">
      <c r="A19" s="245">
        <v>401789</v>
      </c>
      <c r="B19" s="245" t="s">
        <v>712</v>
      </c>
      <c r="AF19" s="245" t="s">
        <v>2208</v>
      </c>
      <c r="AM19" s="245" t="s">
        <v>2208</v>
      </c>
      <c r="AS19" s="245" t="s">
        <v>713</v>
      </c>
      <c r="AT19" s="245" t="s">
        <v>712</v>
      </c>
    </row>
    <row r="20" spans="1:65" s="245" customFormat="1" ht="13.8" x14ac:dyDescent="0.25">
      <c r="A20" s="241">
        <v>401944</v>
      </c>
      <c r="B20" s="241" t="s">
        <v>712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 t="s">
        <v>151</v>
      </c>
      <c r="AJ20" s="241"/>
      <c r="AK20" s="241"/>
      <c r="AL20" s="241"/>
      <c r="AM20" s="241"/>
      <c r="AN20" s="241" t="s">
        <v>149</v>
      </c>
      <c r="AO20" s="241" t="s">
        <v>151</v>
      </c>
      <c r="AP20" s="241"/>
      <c r="AQ20" s="241" t="s">
        <v>151</v>
      </c>
      <c r="AR20" s="241" t="s">
        <v>149</v>
      </c>
      <c r="AS20" s="241"/>
      <c r="AT20" s="241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</row>
    <row r="21" spans="1:65" s="245" customFormat="1" ht="13.8" x14ac:dyDescent="0.25">
      <c r="A21" s="241">
        <v>402002</v>
      </c>
      <c r="B21" s="241" t="s">
        <v>712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 t="s">
        <v>153</v>
      </c>
      <c r="AF21" s="241"/>
      <c r="AG21" s="241"/>
      <c r="AH21" s="241"/>
      <c r="AI21" s="241" t="s">
        <v>153</v>
      </c>
      <c r="AJ21" s="241"/>
      <c r="AK21" s="241" t="s">
        <v>149</v>
      </c>
      <c r="AL21" s="241"/>
      <c r="AM21" s="241" t="s">
        <v>151</v>
      </c>
      <c r="AN21" s="241"/>
      <c r="AO21" s="241" t="s">
        <v>149</v>
      </c>
      <c r="AP21" s="241" t="s">
        <v>149</v>
      </c>
      <c r="AQ21" s="241" t="s">
        <v>149</v>
      </c>
      <c r="AR21" s="241" t="s">
        <v>149</v>
      </c>
      <c r="AS21" s="241"/>
      <c r="AT21" s="241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</row>
    <row r="22" spans="1:65" s="245" customFormat="1" ht="13.8" x14ac:dyDescent="0.25">
      <c r="A22" s="245">
        <v>402023</v>
      </c>
      <c r="B22" s="245" t="s">
        <v>712</v>
      </c>
      <c r="AE22" s="245" t="s">
        <v>149</v>
      </c>
      <c r="AL22" s="245" t="s">
        <v>151</v>
      </c>
      <c r="AN22" s="245" t="s">
        <v>149</v>
      </c>
      <c r="AO22" s="245" t="s">
        <v>149</v>
      </c>
      <c r="AP22" s="245" t="s">
        <v>149</v>
      </c>
      <c r="AQ22" s="245" t="s">
        <v>149</v>
      </c>
      <c r="AR22" s="245" t="s">
        <v>149</v>
      </c>
      <c r="AT22" s="245" t="s">
        <v>769</v>
      </c>
    </row>
    <row r="23" spans="1:65" s="245" customFormat="1" ht="13.8" x14ac:dyDescent="0.25">
      <c r="A23" s="241">
        <v>402244</v>
      </c>
      <c r="B23" s="241" t="s">
        <v>712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 t="s">
        <v>149</v>
      </c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 t="s">
        <v>151</v>
      </c>
      <c r="AF23" s="241"/>
      <c r="AG23" s="241"/>
      <c r="AH23" s="241"/>
      <c r="AI23" s="241" t="s">
        <v>153</v>
      </c>
      <c r="AJ23" s="241"/>
      <c r="AK23" s="241" t="s">
        <v>149</v>
      </c>
      <c r="AL23" s="241"/>
      <c r="AM23" s="241" t="s">
        <v>153</v>
      </c>
      <c r="AN23" s="241" t="s">
        <v>149</v>
      </c>
      <c r="AO23" s="241" t="s">
        <v>2441</v>
      </c>
      <c r="AP23" s="241"/>
      <c r="AQ23" s="241" t="s">
        <v>151</v>
      </c>
      <c r="AR23" s="241" t="s">
        <v>149</v>
      </c>
      <c r="AS23" s="241"/>
      <c r="AT23" s="241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</row>
    <row r="24" spans="1:65" s="245" customFormat="1" ht="13.8" x14ac:dyDescent="0.25">
      <c r="A24" s="241">
        <v>402312</v>
      </c>
      <c r="B24" s="241" t="s">
        <v>712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 t="s">
        <v>151</v>
      </c>
      <c r="X24" s="241"/>
      <c r="Y24" s="241"/>
      <c r="Z24" s="241"/>
      <c r="AA24" s="241"/>
      <c r="AB24" s="241"/>
      <c r="AC24" s="241"/>
      <c r="AD24" s="241"/>
      <c r="AE24" s="241"/>
      <c r="AF24" s="241" t="s">
        <v>153</v>
      </c>
      <c r="AG24" s="241"/>
      <c r="AH24" s="241"/>
      <c r="AI24" s="241" t="s">
        <v>151</v>
      </c>
      <c r="AJ24" s="241" t="s">
        <v>153</v>
      </c>
      <c r="AK24" s="241" t="s">
        <v>153</v>
      </c>
      <c r="AL24" s="241" t="s">
        <v>151</v>
      </c>
      <c r="AM24" s="241" t="s">
        <v>153</v>
      </c>
      <c r="AN24" s="241" t="s">
        <v>151</v>
      </c>
      <c r="AO24" s="241" t="s">
        <v>151</v>
      </c>
      <c r="AP24" s="241" t="s">
        <v>151</v>
      </c>
      <c r="AQ24" s="241" t="s">
        <v>151</v>
      </c>
      <c r="AR24" s="241" t="s">
        <v>151</v>
      </c>
      <c r="AS24" s="241"/>
      <c r="AT24" s="241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</row>
    <row r="25" spans="1:65" s="245" customFormat="1" ht="13.8" x14ac:dyDescent="0.25">
      <c r="A25" s="241">
        <v>402549</v>
      </c>
      <c r="B25" s="241" t="s">
        <v>712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 t="s">
        <v>153</v>
      </c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 t="s">
        <v>151</v>
      </c>
      <c r="AP25" s="241" t="s">
        <v>151</v>
      </c>
      <c r="AQ25" s="241" t="s">
        <v>151</v>
      </c>
      <c r="AR25" s="241"/>
      <c r="AS25" s="241"/>
      <c r="AT25" s="241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</row>
    <row r="26" spans="1:65" s="245" customFormat="1" ht="13.8" x14ac:dyDescent="0.25">
      <c r="A26" s="241">
        <v>402839</v>
      </c>
      <c r="B26" s="241" t="s">
        <v>712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 t="s">
        <v>153</v>
      </c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</row>
    <row r="27" spans="1:65" s="245" customFormat="1" ht="13.8" x14ac:dyDescent="0.25">
      <c r="A27" s="241">
        <v>402861</v>
      </c>
      <c r="B27" s="241" t="s">
        <v>712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 t="s">
        <v>153</v>
      </c>
      <c r="AE27" s="241"/>
      <c r="AF27" s="241"/>
      <c r="AG27" s="241"/>
      <c r="AH27" s="241"/>
      <c r="AI27" s="241"/>
      <c r="AJ27" s="241"/>
      <c r="AK27" s="241"/>
      <c r="AL27" s="241"/>
      <c r="AM27" s="241" t="s">
        <v>153</v>
      </c>
      <c r="AN27" s="241"/>
      <c r="AO27" s="241"/>
      <c r="AP27" s="241"/>
      <c r="AQ27" s="241"/>
      <c r="AR27" s="241"/>
      <c r="AS27" s="241"/>
      <c r="AT27" s="241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</row>
    <row r="28" spans="1:65" s="245" customFormat="1" ht="13.8" x14ac:dyDescent="0.25">
      <c r="A28" s="245">
        <v>403159</v>
      </c>
      <c r="B28" s="245" t="s">
        <v>712</v>
      </c>
      <c r="AD28" s="245" t="s">
        <v>153</v>
      </c>
      <c r="AE28" s="245" t="s">
        <v>151</v>
      </c>
      <c r="AL28" s="245" t="s">
        <v>149</v>
      </c>
      <c r="AM28" s="245" t="s">
        <v>151</v>
      </c>
      <c r="AP28" s="245" t="s">
        <v>149</v>
      </c>
      <c r="AQ28" s="245" t="s">
        <v>151</v>
      </c>
      <c r="AT28" s="245" t="s">
        <v>712</v>
      </c>
    </row>
    <row r="29" spans="1:65" s="245" customFormat="1" ht="13.8" x14ac:dyDescent="0.25">
      <c r="A29" s="245">
        <v>403349</v>
      </c>
      <c r="B29" s="245" t="s">
        <v>712</v>
      </c>
      <c r="AA29" s="245" t="s">
        <v>2208</v>
      </c>
      <c r="AD29" s="245" t="s">
        <v>2208</v>
      </c>
      <c r="AE29" s="245" t="s">
        <v>2208</v>
      </c>
      <c r="AF29" s="245" t="s">
        <v>2208</v>
      </c>
      <c r="AI29" s="245" t="s">
        <v>2208</v>
      </c>
      <c r="AJ29" s="245" t="s">
        <v>2208</v>
      </c>
      <c r="AK29" s="245" t="s">
        <v>2208</v>
      </c>
      <c r="AM29" s="245" t="s">
        <v>2208</v>
      </c>
      <c r="AN29" s="245" t="s">
        <v>2208</v>
      </c>
      <c r="AO29" s="245" t="s">
        <v>2208</v>
      </c>
      <c r="AP29" s="245" t="s">
        <v>2208</v>
      </c>
      <c r="AQ29" s="245" t="s">
        <v>2208</v>
      </c>
      <c r="AR29" s="245" t="s">
        <v>2208</v>
      </c>
      <c r="AS29" s="245" t="s">
        <v>713</v>
      </c>
      <c r="AT29" s="245" t="s">
        <v>712</v>
      </c>
    </row>
    <row r="30" spans="1:65" s="245" customFormat="1" ht="13.8" x14ac:dyDescent="0.25">
      <c r="A30" s="245">
        <v>403359</v>
      </c>
      <c r="B30" s="245" t="s">
        <v>712</v>
      </c>
      <c r="L30" s="245" t="s">
        <v>2208</v>
      </c>
      <c r="R30" s="245" t="s">
        <v>2208</v>
      </c>
      <c r="AK30" s="245" t="s">
        <v>2208</v>
      </c>
      <c r="AR30" s="245" t="s">
        <v>2208</v>
      </c>
      <c r="AS30" s="245" t="s">
        <v>713</v>
      </c>
      <c r="AT30" s="245" t="s">
        <v>712</v>
      </c>
    </row>
    <row r="31" spans="1:65" s="245" customFormat="1" ht="13.8" x14ac:dyDescent="0.25">
      <c r="A31" s="245">
        <v>403419</v>
      </c>
      <c r="B31" s="245" t="s">
        <v>712</v>
      </c>
      <c r="X31" s="245" t="s">
        <v>153</v>
      </c>
      <c r="AB31" s="245" t="s">
        <v>153</v>
      </c>
      <c r="AD31" s="245" t="s">
        <v>153</v>
      </c>
      <c r="AF31" s="245" t="s">
        <v>153</v>
      </c>
      <c r="AG31" s="245" t="s">
        <v>153</v>
      </c>
      <c r="AI31" s="245" t="s">
        <v>149</v>
      </c>
      <c r="AJ31" s="245" t="s">
        <v>149</v>
      </c>
      <c r="AK31" s="245" t="s">
        <v>149</v>
      </c>
      <c r="AL31" s="245" t="s">
        <v>149</v>
      </c>
      <c r="AM31" s="245" t="s">
        <v>149</v>
      </c>
      <c r="AN31" s="245" t="s">
        <v>149</v>
      </c>
      <c r="AO31" s="245" t="s">
        <v>149</v>
      </c>
      <c r="AP31" s="245" t="s">
        <v>149</v>
      </c>
      <c r="AQ31" s="245" t="s">
        <v>149</v>
      </c>
      <c r="AR31" s="245" t="s">
        <v>149</v>
      </c>
      <c r="AT31" s="245" t="s">
        <v>712</v>
      </c>
      <c r="BM31" s="237"/>
    </row>
    <row r="32" spans="1:65" s="245" customFormat="1" ht="13.8" x14ac:dyDescent="0.25">
      <c r="A32" s="241">
        <v>403566</v>
      </c>
      <c r="B32" s="241" t="s">
        <v>712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 t="s">
        <v>151</v>
      </c>
      <c r="AB32" s="241" t="s">
        <v>153</v>
      </c>
      <c r="AC32" s="241"/>
      <c r="AD32" s="241" t="s">
        <v>153</v>
      </c>
      <c r="AE32" s="241"/>
      <c r="AF32" s="241"/>
      <c r="AG32" s="241"/>
      <c r="AH32" s="241"/>
      <c r="AI32" s="241" t="s">
        <v>153</v>
      </c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</row>
    <row r="33" spans="1:65" s="245" customFormat="1" ht="13.8" x14ac:dyDescent="0.25">
      <c r="A33" s="245">
        <v>403587</v>
      </c>
      <c r="B33" s="245" t="s">
        <v>712</v>
      </c>
      <c r="Q33" s="245" t="s">
        <v>153</v>
      </c>
      <c r="AE33" s="245" t="s">
        <v>153</v>
      </c>
      <c r="AM33" s="245" t="s">
        <v>151</v>
      </c>
      <c r="AP33" s="245" t="s">
        <v>153</v>
      </c>
      <c r="AT33" s="245" t="s">
        <v>712</v>
      </c>
    </row>
    <row r="34" spans="1:65" s="245" customFormat="1" ht="13.8" x14ac:dyDescent="0.25">
      <c r="A34" s="241">
        <v>403630</v>
      </c>
      <c r="B34" s="241" t="s">
        <v>712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 t="s">
        <v>153</v>
      </c>
      <c r="AH34" s="241"/>
      <c r="AI34" s="241"/>
      <c r="AJ34" s="241"/>
      <c r="AK34" s="241" t="s">
        <v>153</v>
      </c>
      <c r="AL34" s="241"/>
      <c r="AM34" s="241"/>
      <c r="AN34" s="241" t="s">
        <v>153</v>
      </c>
      <c r="AO34" s="241"/>
      <c r="AP34" s="241"/>
      <c r="AQ34" s="241"/>
      <c r="AR34" s="241"/>
      <c r="AS34" s="241"/>
      <c r="AT34" s="241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</row>
    <row r="35" spans="1:65" s="245" customFormat="1" ht="13.8" x14ac:dyDescent="0.25">
      <c r="A35" s="245">
        <v>403845</v>
      </c>
      <c r="B35" s="245" t="s">
        <v>712</v>
      </c>
      <c r="W35" s="245" t="s">
        <v>2208</v>
      </c>
      <c r="AD35" s="245" t="s">
        <v>2208</v>
      </c>
      <c r="AL35" s="245" t="s">
        <v>2208</v>
      </c>
      <c r="AO35" s="245" t="s">
        <v>2208</v>
      </c>
      <c r="AQ35" s="245" t="s">
        <v>2208</v>
      </c>
      <c r="AS35" s="245" t="s">
        <v>713</v>
      </c>
      <c r="AT35" s="245" t="s">
        <v>712</v>
      </c>
    </row>
    <row r="36" spans="1:65" s="245" customFormat="1" ht="13.8" x14ac:dyDescent="0.25">
      <c r="A36" s="241">
        <v>404142</v>
      </c>
      <c r="B36" s="241" t="s">
        <v>712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 t="s">
        <v>153</v>
      </c>
      <c r="AJ36" s="241" t="s">
        <v>153</v>
      </c>
      <c r="AK36" s="241" t="s">
        <v>153</v>
      </c>
      <c r="AL36" s="241"/>
      <c r="AM36" s="241"/>
      <c r="AN36" s="241" t="s">
        <v>149</v>
      </c>
      <c r="AO36" s="241" t="s">
        <v>149</v>
      </c>
      <c r="AP36" s="241" t="s">
        <v>149</v>
      </c>
      <c r="AQ36" s="241" t="s">
        <v>153</v>
      </c>
      <c r="AR36" s="241" t="s">
        <v>153</v>
      </c>
      <c r="AS36" s="241"/>
      <c r="AT36" s="241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</row>
    <row r="37" spans="1:65" s="245" customFormat="1" ht="13.8" x14ac:dyDescent="0.25">
      <c r="A37" s="241">
        <v>404158</v>
      </c>
      <c r="B37" s="241" t="s">
        <v>712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 t="s">
        <v>153</v>
      </c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 t="s">
        <v>153</v>
      </c>
      <c r="AS37" s="241"/>
      <c r="AT37" s="241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</row>
    <row r="38" spans="1:65" s="245" customFormat="1" ht="13.8" x14ac:dyDescent="0.25">
      <c r="A38" s="241">
        <v>404159</v>
      </c>
      <c r="B38" s="241" t="s">
        <v>712</v>
      </c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 t="s">
        <v>149</v>
      </c>
      <c r="AC38" s="241"/>
      <c r="AD38" s="241"/>
      <c r="AE38" s="241" t="s">
        <v>149</v>
      </c>
      <c r="AF38" s="241"/>
      <c r="AG38" s="241"/>
      <c r="AH38" s="241"/>
      <c r="AI38" s="241" t="s">
        <v>151</v>
      </c>
      <c r="AJ38" s="241"/>
      <c r="AK38" s="241" t="s">
        <v>149</v>
      </c>
      <c r="AL38" s="241"/>
      <c r="AM38" s="241" t="s">
        <v>151</v>
      </c>
      <c r="AN38" s="241" t="s">
        <v>149</v>
      </c>
      <c r="AO38" s="241" t="s">
        <v>149</v>
      </c>
      <c r="AP38" s="241" t="s">
        <v>149</v>
      </c>
      <c r="AQ38" s="241" t="s">
        <v>149</v>
      </c>
      <c r="AR38" s="241" t="s">
        <v>151</v>
      </c>
      <c r="AS38" s="241"/>
      <c r="AT38" s="241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</row>
    <row r="39" spans="1:65" s="245" customFormat="1" ht="13.8" x14ac:dyDescent="0.25">
      <c r="A39" s="245">
        <v>404205</v>
      </c>
      <c r="B39" s="245" t="s">
        <v>712</v>
      </c>
      <c r="L39" s="245" t="s">
        <v>151</v>
      </c>
      <c r="AE39" s="245" t="s">
        <v>153</v>
      </c>
      <c r="AI39" s="245" t="s">
        <v>153</v>
      </c>
      <c r="AJ39" s="245" t="s">
        <v>153</v>
      </c>
      <c r="AK39" s="245" t="s">
        <v>153</v>
      </c>
      <c r="AM39" s="245" t="s">
        <v>153</v>
      </c>
      <c r="AO39" s="245" t="s">
        <v>153</v>
      </c>
      <c r="AR39" s="245" t="s">
        <v>151</v>
      </c>
      <c r="AS39" s="245" t="s">
        <v>724</v>
      </c>
      <c r="AT39" s="245" t="s">
        <v>712</v>
      </c>
    </row>
    <row r="40" spans="1:65" s="245" customFormat="1" ht="13.8" x14ac:dyDescent="0.25">
      <c r="A40" s="241">
        <v>404437</v>
      </c>
      <c r="B40" s="241" t="s">
        <v>712</v>
      </c>
      <c r="C40" s="241"/>
      <c r="D40" s="241"/>
      <c r="E40" s="241"/>
      <c r="F40" s="241"/>
      <c r="G40" s="241"/>
      <c r="H40" s="241"/>
      <c r="I40" s="241"/>
      <c r="J40" s="241"/>
      <c r="K40" s="241"/>
      <c r="L40" s="241" t="s">
        <v>153</v>
      </c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 t="s">
        <v>153</v>
      </c>
      <c r="AJ40" s="241" t="s">
        <v>153</v>
      </c>
      <c r="AK40" s="241"/>
      <c r="AL40" s="241"/>
      <c r="AM40" s="241"/>
      <c r="AN40" s="241" t="s">
        <v>151</v>
      </c>
      <c r="AO40" s="241" t="s">
        <v>151</v>
      </c>
      <c r="AP40" s="241"/>
      <c r="AQ40" s="241"/>
      <c r="AR40" s="241"/>
      <c r="AS40" s="241"/>
      <c r="AT40" s="241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</row>
    <row r="41" spans="1:65" s="245" customFormat="1" ht="13.8" x14ac:dyDescent="0.25">
      <c r="A41" s="245">
        <v>404563</v>
      </c>
      <c r="B41" s="245" t="s">
        <v>712</v>
      </c>
      <c r="AD41" s="245" t="s">
        <v>2208</v>
      </c>
      <c r="AH41" s="245" t="s">
        <v>2208</v>
      </c>
      <c r="AI41" s="245" t="s">
        <v>2208</v>
      </c>
      <c r="AK41" s="245" t="s">
        <v>2208</v>
      </c>
      <c r="AN41" s="245" t="s">
        <v>2208</v>
      </c>
      <c r="AO41" s="245" t="s">
        <v>2208</v>
      </c>
      <c r="AR41" s="245" t="s">
        <v>2208</v>
      </c>
      <c r="AS41" s="245" t="s">
        <v>713</v>
      </c>
      <c r="AT41" s="245" t="s">
        <v>712</v>
      </c>
    </row>
    <row r="42" spans="1:65" s="245" customFormat="1" ht="13.8" x14ac:dyDescent="0.25">
      <c r="A42" s="241">
        <v>404705</v>
      </c>
      <c r="B42" s="241" t="s">
        <v>712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 t="s">
        <v>153</v>
      </c>
      <c r="AB42" s="241"/>
      <c r="AC42" s="241"/>
      <c r="AD42" s="241" t="s">
        <v>153</v>
      </c>
      <c r="AE42" s="241" t="s">
        <v>151</v>
      </c>
      <c r="AF42" s="241"/>
      <c r="AG42" s="241"/>
      <c r="AH42" s="241"/>
      <c r="AI42" s="241"/>
      <c r="AJ42" s="241" t="s">
        <v>153</v>
      </c>
      <c r="AK42" s="241" t="s">
        <v>149</v>
      </c>
      <c r="AL42" s="241" t="s">
        <v>153</v>
      </c>
      <c r="AM42" s="241" t="s">
        <v>151</v>
      </c>
      <c r="AN42" s="241" t="s">
        <v>149</v>
      </c>
      <c r="AO42" s="241" t="s">
        <v>149</v>
      </c>
      <c r="AP42" s="241" t="s">
        <v>149</v>
      </c>
      <c r="AQ42" s="241" t="s">
        <v>149</v>
      </c>
      <c r="AR42" s="241" t="s">
        <v>149</v>
      </c>
      <c r="AS42" s="241"/>
      <c r="AT42" s="241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</row>
    <row r="43" spans="1:65" s="245" customFormat="1" ht="13.8" x14ac:dyDescent="0.25">
      <c r="A43" s="241">
        <v>404719</v>
      </c>
      <c r="B43" s="241" t="s">
        <v>712</v>
      </c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 t="s">
        <v>149</v>
      </c>
      <c r="AH43" s="241"/>
      <c r="AI43" s="241"/>
      <c r="AJ43" s="241" t="s">
        <v>151</v>
      </c>
      <c r="AK43" s="241"/>
      <c r="AL43" s="241"/>
      <c r="AM43" s="241"/>
      <c r="AN43" s="241" t="s">
        <v>149</v>
      </c>
      <c r="AO43" s="241"/>
      <c r="AP43" s="241"/>
      <c r="AQ43" s="241"/>
      <c r="AR43" s="241" t="s">
        <v>151</v>
      </c>
      <c r="AS43" s="241"/>
      <c r="AT43" s="241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</row>
    <row r="44" spans="1:65" s="245" customFormat="1" ht="13.8" x14ac:dyDescent="0.25">
      <c r="A44" s="245">
        <v>404984</v>
      </c>
      <c r="B44" s="245" t="s">
        <v>769</v>
      </c>
      <c r="AF44" s="245" t="s">
        <v>2208</v>
      </c>
      <c r="AG44" s="245" t="s">
        <v>2208</v>
      </c>
      <c r="AI44" s="245" t="s">
        <v>2208</v>
      </c>
      <c r="AJ44" s="245" t="s">
        <v>2208</v>
      </c>
      <c r="AK44" s="245" t="s">
        <v>2208</v>
      </c>
      <c r="AL44" s="245" t="s">
        <v>2208</v>
      </c>
      <c r="AM44" s="245" t="s">
        <v>2208</v>
      </c>
      <c r="AS44" s="245" t="s">
        <v>713</v>
      </c>
      <c r="AT44" s="245" t="s">
        <v>158</v>
      </c>
    </row>
    <row r="45" spans="1:65" s="245" customFormat="1" ht="13.8" x14ac:dyDescent="0.25">
      <c r="A45" s="241">
        <v>405238</v>
      </c>
      <c r="B45" s="241" t="s">
        <v>712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 t="s">
        <v>149</v>
      </c>
      <c r="AE45" s="241" t="s">
        <v>153</v>
      </c>
      <c r="AF45" s="241"/>
      <c r="AG45" s="241" t="s">
        <v>151</v>
      </c>
      <c r="AH45" s="241"/>
      <c r="AI45" s="241"/>
      <c r="AJ45" s="241" t="s">
        <v>149</v>
      </c>
      <c r="AK45" s="241" t="s">
        <v>149</v>
      </c>
      <c r="AL45" s="241" t="s">
        <v>153</v>
      </c>
      <c r="AM45" s="241" t="s">
        <v>149</v>
      </c>
      <c r="AN45" s="241"/>
      <c r="AO45" s="241" t="s">
        <v>151</v>
      </c>
      <c r="AP45" s="241" t="s">
        <v>149</v>
      </c>
      <c r="AQ45" s="241" t="s">
        <v>149</v>
      </c>
      <c r="AR45" s="241" t="s">
        <v>149</v>
      </c>
      <c r="AS45" s="241"/>
      <c r="AT45" s="241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</row>
    <row r="46" spans="1:65" s="245" customFormat="1" ht="13.8" x14ac:dyDescent="0.25">
      <c r="A46" s="241">
        <v>405289</v>
      </c>
      <c r="B46" s="241" t="s">
        <v>712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 t="s">
        <v>151</v>
      </c>
      <c r="X46" s="241"/>
      <c r="Y46" s="241"/>
      <c r="Z46" s="241"/>
      <c r="AA46" s="241"/>
      <c r="AB46" s="241" t="s">
        <v>153</v>
      </c>
      <c r="AC46" s="241"/>
      <c r="AD46" s="241" t="s">
        <v>153</v>
      </c>
      <c r="AE46" s="241"/>
      <c r="AF46" s="241"/>
      <c r="AG46" s="241"/>
      <c r="AH46" s="241" t="s">
        <v>153</v>
      </c>
      <c r="AI46" s="241" t="s">
        <v>151</v>
      </c>
      <c r="AJ46" s="241" t="s">
        <v>151</v>
      </c>
      <c r="AK46" s="241" t="s">
        <v>149</v>
      </c>
      <c r="AL46" s="241" t="s">
        <v>149</v>
      </c>
      <c r="AM46" s="241" t="s">
        <v>151</v>
      </c>
      <c r="AN46" s="241" t="s">
        <v>149</v>
      </c>
      <c r="AO46" s="241" t="s">
        <v>151</v>
      </c>
      <c r="AP46" s="241" t="s">
        <v>151</v>
      </c>
      <c r="AQ46" s="241" t="s">
        <v>149</v>
      </c>
      <c r="AR46" s="241" t="s">
        <v>151</v>
      </c>
      <c r="AS46" s="241"/>
      <c r="AT46" s="241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</row>
    <row r="47" spans="1:65" s="245" customFormat="1" ht="13.8" x14ac:dyDescent="0.25">
      <c r="A47" s="241">
        <v>405480</v>
      </c>
      <c r="B47" s="241" t="s">
        <v>712</v>
      </c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 t="s">
        <v>153</v>
      </c>
      <c r="X47" s="241"/>
      <c r="Y47" s="241"/>
      <c r="Z47" s="241"/>
      <c r="AA47" s="241"/>
      <c r="AB47" s="241"/>
      <c r="AC47" s="241"/>
      <c r="AD47" s="241" t="s">
        <v>153</v>
      </c>
      <c r="AE47" s="241"/>
      <c r="AF47" s="241"/>
      <c r="AG47" s="241"/>
      <c r="AH47" s="241"/>
      <c r="AI47" s="241" t="s">
        <v>153</v>
      </c>
      <c r="AJ47" s="241"/>
      <c r="AK47" s="241" t="s">
        <v>151</v>
      </c>
      <c r="AL47" s="241"/>
      <c r="AM47" s="241" t="s">
        <v>153</v>
      </c>
      <c r="AN47" s="241" t="s">
        <v>149</v>
      </c>
      <c r="AO47" s="241" t="s">
        <v>149</v>
      </c>
      <c r="AP47" s="241" t="s">
        <v>151</v>
      </c>
      <c r="AQ47" s="241" t="s">
        <v>151</v>
      </c>
      <c r="AR47" s="241" t="s">
        <v>153</v>
      </c>
      <c r="AS47" s="241"/>
      <c r="AT47" s="241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</row>
    <row r="48" spans="1:65" s="245" customFormat="1" ht="13.8" x14ac:dyDescent="0.25">
      <c r="A48" s="241">
        <v>405518</v>
      </c>
      <c r="B48" s="241" t="s">
        <v>712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 t="s">
        <v>153</v>
      </c>
      <c r="Z48" s="241"/>
      <c r="AA48" s="241"/>
      <c r="AB48" s="241"/>
      <c r="AC48" s="241"/>
      <c r="AD48" s="241" t="s">
        <v>149</v>
      </c>
      <c r="AE48" s="241" t="s">
        <v>153</v>
      </c>
      <c r="AF48" s="241" t="s">
        <v>149</v>
      </c>
      <c r="AG48" s="241"/>
      <c r="AH48" s="241" t="s">
        <v>153</v>
      </c>
      <c r="AI48" s="241" t="s">
        <v>153</v>
      </c>
      <c r="AJ48" s="241" t="s">
        <v>153</v>
      </c>
      <c r="AK48" s="241" t="s">
        <v>149</v>
      </c>
      <c r="AL48" s="241" t="s">
        <v>149</v>
      </c>
      <c r="AM48" s="241" t="s">
        <v>153</v>
      </c>
      <c r="AN48" s="241" t="s">
        <v>149</v>
      </c>
      <c r="AO48" s="241" t="s">
        <v>149</v>
      </c>
      <c r="AP48" s="241" t="s">
        <v>149</v>
      </c>
      <c r="AQ48" s="241" t="s">
        <v>149</v>
      </c>
      <c r="AR48" s="241" t="s">
        <v>153</v>
      </c>
      <c r="AS48" s="241"/>
      <c r="AT48" s="241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</row>
    <row r="49" spans="1:65" s="245" customFormat="1" ht="13.8" x14ac:dyDescent="0.25">
      <c r="A49" s="245">
        <v>405599</v>
      </c>
      <c r="B49" s="245" t="s">
        <v>712</v>
      </c>
      <c r="AL49" s="245" t="s">
        <v>2208</v>
      </c>
      <c r="AS49" s="245" t="s">
        <v>713</v>
      </c>
      <c r="AT49" s="245" t="s">
        <v>712</v>
      </c>
    </row>
    <row r="50" spans="1:65" s="245" customFormat="1" ht="13.8" x14ac:dyDescent="0.25">
      <c r="A50" s="245">
        <v>405643</v>
      </c>
      <c r="B50" s="245" t="s">
        <v>712</v>
      </c>
      <c r="Q50" s="245" t="s">
        <v>153</v>
      </c>
      <c r="X50" s="245" t="s">
        <v>153</v>
      </c>
      <c r="AG50" s="245" t="s">
        <v>153</v>
      </c>
    </row>
    <row r="51" spans="1:65" s="245" customFormat="1" ht="13.8" x14ac:dyDescent="0.25">
      <c r="A51" s="245">
        <v>405682</v>
      </c>
      <c r="B51" s="245" t="s">
        <v>712</v>
      </c>
      <c r="AA51" s="245" t="s">
        <v>153</v>
      </c>
      <c r="AB51" s="245" t="s">
        <v>153</v>
      </c>
      <c r="AC51" s="245" t="s">
        <v>153</v>
      </c>
      <c r="AE51" s="245" t="s">
        <v>153</v>
      </c>
      <c r="AF51" s="245" t="s">
        <v>153</v>
      </c>
      <c r="AH51" s="245" t="s">
        <v>153</v>
      </c>
      <c r="AI51" s="245" t="s">
        <v>149</v>
      </c>
      <c r="AJ51" s="245" t="s">
        <v>149</v>
      </c>
      <c r="AK51" s="245" t="s">
        <v>149</v>
      </c>
      <c r="AL51" s="245" t="s">
        <v>149</v>
      </c>
      <c r="AM51" s="245" t="s">
        <v>149</v>
      </c>
      <c r="AN51" s="245" t="s">
        <v>149</v>
      </c>
      <c r="AO51" s="245" t="s">
        <v>149</v>
      </c>
      <c r="AP51" s="245" t="s">
        <v>149</v>
      </c>
      <c r="AQ51" s="245" t="s">
        <v>149</v>
      </c>
      <c r="AR51" s="245" t="s">
        <v>149</v>
      </c>
      <c r="AT51" s="245" t="s">
        <v>712</v>
      </c>
      <c r="BM51" s="237"/>
    </row>
    <row r="52" spans="1:65" s="245" customFormat="1" ht="13.8" x14ac:dyDescent="0.25">
      <c r="A52" s="245">
        <v>405932</v>
      </c>
      <c r="B52" s="245" t="s">
        <v>712</v>
      </c>
      <c r="Q52" s="245" t="s">
        <v>2208</v>
      </c>
      <c r="AA52" s="245" t="s">
        <v>2208</v>
      </c>
      <c r="AB52" s="245" t="s">
        <v>2208</v>
      </c>
      <c r="AE52" s="245" t="s">
        <v>2208</v>
      </c>
      <c r="AF52" s="245" t="s">
        <v>2208</v>
      </c>
      <c r="AH52" s="245" t="s">
        <v>2208</v>
      </c>
      <c r="AI52" s="245" t="s">
        <v>2208</v>
      </c>
      <c r="AJ52" s="245" t="s">
        <v>2208</v>
      </c>
      <c r="AK52" s="245" t="s">
        <v>2208</v>
      </c>
      <c r="AL52" s="245" t="s">
        <v>2208</v>
      </c>
      <c r="AM52" s="245" t="s">
        <v>2208</v>
      </c>
      <c r="AN52" s="245" t="s">
        <v>2208</v>
      </c>
      <c r="AO52" s="245" t="s">
        <v>2208</v>
      </c>
      <c r="AP52" s="245" t="s">
        <v>2208</v>
      </c>
      <c r="AQ52" s="245" t="s">
        <v>2208</v>
      </c>
      <c r="AR52" s="245" t="s">
        <v>2208</v>
      </c>
      <c r="AS52" s="245" t="s">
        <v>702</v>
      </c>
      <c r="AT52" s="245" t="s">
        <v>712</v>
      </c>
      <c r="BM52" s="237"/>
    </row>
    <row r="53" spans="1:65" s="245" customFormat="1" ht="13.8" x14ac:dyDescent="0.25">
      <c r="A53" s="241">
        <v>406026</v>
      </c>
      <c r="B53" s="241" t="s">
        <v>712</v>
      </c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 t="s">
        <v>153</v>
      </c>
      <c r="AF53" s="241"/>
      <c r="AG53" s="241"/>
      <c r="AH53" s="241"/>
      <c r="AI53" s="241"/>
      <c r="AJ53" s="241"/>
      <c r="AK53" s="241" t="s">
        <v>151</v>
      </c>
      <c r="AL53" s="241" t="s">
        <v>151</v>
      </c>
      <c r="AM53" s="241" t="s">
        <v>151</v>
      </c>
      <c r="AN53" s="241" t="s">
        <v>149</v>
      </c>
      <c r="AO53" s="241" t="s">
        <v>149</v>
      </c>
      <c r="AP53" s="241" t="s">
        <v>149</v>
      </c>
      <c r="AQ53" s="241" t="s">
        <v>149</v>
      </c>
      <c r="AR53" s="241" t="s">
        <v>149</v>
      </c>
      <c r="AS53" s="241"/>
      <c r="AT53" s="241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</row>
    <row r="54" spans="1:65" s="245" customFormat="1" ht="13.8" x14ac:dyDescent="0.25">
      <c r="A54" s="245">
        <v>406168</v>
      </c>
      <c r="B54" s="245" t="s">
        <v>712</v>
      </c>
      <c r="AF54" s="245" t="s">
        <v>2208</v>
      </c>
      <c r="AO54" s="245" t="s">
        <v>2208</v>
      </c>
      <c r="AS54" s="245" t="s">
        <v>713</v>
      </c>
      <c r="AT54" s="245" t="s">
        <v>712</v>
      </c>
    </row>
    <row r="55" spans="1:65" s="245" customFormat="1" ht="13.8" x14ac:dyDescent="0.25">
      <c r="A55" s="241">
        <v>406208</v>
      </c>
      <c r="B55" s="241" t="s">
        <v>712</v>
      </c>
      <c r="C55" s="241"/>
      <c r="D55" s="241"/>
      <c r="E55" s="241"/>
      <c r="F55" s="241"/>
      <c r="G55" s="241"/>
      <c r="H55" s="241"/>
      <c r="I55" s="241"/>
      <c r="J55" s="241"/>
      <c r="K55" s="241"/>
      <c r="L55" s="241" t="s">
        <v>151</v>
      </c>
      <c r="M55" s="241"/>
      <c r="N55" s="241"/>
      <c r="O55" s="241"/>
      <c r="P55" s="241"/>
      <c r="Q55" s="241"/>
      <c r="R55" s="241" t="s">
        <v>151</v>
      </c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 t="s">
        <v>153</v>
      </c>
      <c r="AE55" s="241" t="s">
        <v>149</v>
      </c>
      <c r="AF55" s="241"/>
      <c r="AG55" s="241"/>
      <c r="AH55" s="241"/>
      <c r="AI55" s="241"/>
      <c r="AJ55" s="241"/>
      <c r="AK55" s="241" t="s">
        <v>149</v>
      </c>
      <c r="AL55" s="241"/>
      <c r="AM55" s="241"/>
      <c r="AN55" s="241" t="s">
        <v>151</v>
      </c>
      <c r="AO55" s="241"/>
      <c r="AP55" s="241" t="s">
        <v>153</v>
      </c>
      <c r="AQ55" s="241" t="s">
        <v>153</v>
      </c>
      <c r="AR55" s="241" t="s">
        <v>151</v>
      </c>
      <c r="AS55" s="241"/>
      <c r="AT55" s="241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</row>
    <row r="56" spans="1:65" s="245" customFormat="1" ht="13.8" x14ac:dyDescent="0.25">
      <c r="A56" s="245">
        <v>406259</v>
      </c>
      <c r="B56" s="245" t="s">
        <v>712</v>
      </c>
      <c r="L56" s="245" t="s">
        <v>2208</v>
      </c>
      <c r="R56" s="245" t="s">
        <v>2208</v>
      </c>
      <c r="AA56" s="245" t="s">
        <v>2208</v>
      </c>
      <c r="AB56" s="245" t="s">
        <v>2208</v>
      </c>
      <c r="AE56" s="245" t="s">
        <v>2208</v>
      </c>
      <c r="AF56" s="245" t="s">
        <v>2208</v>
      </c>
      <c r="AI56" s="245" t="s">
        <v>2208</v>
      </c>
      <c r="AJ56" s="245" t="s">
        <v>2208</v>
      </c>
      <c r="AK56" s="245" t="s">
        <v>2208</v>
      </c>
      <c r="AL56" s="245" t="s">
        <v>2208</v>
      </c>
      <c r="AM56" s="245" t="s">
        <v>2208</v>
      </c>
      <c r="AN56" s="245" t="s">
        <v>2208</v>
      </c>
      <c r="AO56" s="245" t="s">
        <v>2208</v>
      </c>
      <c r="AP56" s="245" t="s">
        <v>2208</v>
      </c>
      <c r="AQ56" s="245" t="s">
        <v>2208</v>
      </c>
      <c r="AR56" s="245" t="s">
        <v>2208</v>
      </c>
      <c r="AS56" s="245" t="s">
        <v>713</v>
      </c>
      <c r="AT56" s="245" t="s">
        <v>712</v>
      </c>
      <c r="BM56" s="237"/>
    </row>
    <row r="57" spans="1:65" s="245" customFormat="1" ht="13.8" x14ac:dyDescent="0.25">
      <c r="A57" s="245">
        <v>406471</v>
      </c>
      <c r="B57" s="245" t="s">
        <v>712</v>
      </c>
      <c r="AL57" s="245" t="s">
        <v>2208</v>
      </c>
      <c r="AM57" s="245" t="s">
        <v>2208</v>
      </c>
      <c r="AS57" s="245" t="s">
        <v>713</v>
      </c>
      <c r="AT57" s="245" t="s">
        <v>712</v>
      </c>
    </row>
    <row r="58" spans="1:65" s="245" customFormat="1" ht="13.8" x14ac:dyDescent="0.25">
      <c r="A58" s="241">
        <v>406512</v>
      </c>
      <c r="B58" s="241" t="s">
        <v>712</v>
      </c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 t="s">
        <v>153</v>
      </c>
      <c r="AF58" s="241" t="s">
        <v>153</v>
      </c>
      <c r="AG58" s="241"/>
      <c r="AH58" s="241"/>
      <c r="AI58" s="241" t="s">
        <v>153</v>
      </c>
      <c r="AJ58" s="241"/>
      <c r="AK58" s="241" t="s">
        <v>149</v>
      </c>
      <c r="AL58" s="241"/>
      <c r="AM58" s="241"/>
      <c r="AN58" s="241" t="s">
        <v>151</v>
      </c>
      <c r="AO58" s="241" t="s">
        <v>153</v>
      </c>
      <c r="AP58" s="241"/>
      <c r="AQ58" s="241"/>
      <c r="AR58" s="241" t="s">
        <v>149</v>
      </c>
      <c r="AS58" s="241"/>
      <c r="AT58" s="241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</row>
    <row r="59" spans="1:65" s="245" customFormat="1" ht="13.8" x14ac:dyDescent="0.25">
      <c r="A59" s="241">
        <v>406632</v>
      </c>
      <c r="B59" s="241" t="s">
        <v>712</v>
      </c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 t="s">
        <v>153</v>
      </c>
      <c r="Z59" s="241"/>
      <c r="AA59" s="241" t="s">
        <v>153</v>
      </c>
      <c r="AB59" s="241"/>
      <c r="AC59" s="241"/>
      <c r="AD59" s="241" t="s">
        <v>153</v>
      </c>
      <c r="AE59" s="241"/>
      <c r="AF59" s="241"/>
      <c r="AG59" s="241"/>
      <c r="AH59" s="241"/>
      <c r="AI59" s="241" t="s">
        <v>153</v>
      </c>
      <c r="AJ59" s="241" t="s">
        <v>153</v>
      </c>
      <c r="AK59" s="241" t="s">
        <v>153</v>
      </c>
      <c r="AL59" s="241" t="s">
        <v>153</v>
      </c>
      <c r="AM59" s="241" t="s">
        <v>153</v>
      </c>
      <c r="AN59" s="241" t="s">
        <v>153</v>
      </c>
      <c r="AO59" s="241" t="s">
        <v>153</v>
      </c>
      <c r="AP59" s="241" t="s">
        <v>153</v>
      </c>
      <c r="AQ59" s="241" t="s">
        <v>153</v>
      </c>
      <c r="AR59" s="241" t="s">
        <v>153</v>
      </c>
      <c r="AS59" s="241"/>
      <c r="AT59" s="241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</row>
    <row r="60" spans="1:65" s="245" customFormat="1" ht="13.8" x14ac:dyDescent="0.25">
      <c r="A60" s="241">
        <v>406709</v>
      </c>
      <c r="B60" s="241" t="s">
        <v>712</v>
      </c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 t="s">
        <v>153</v>
      </c>
      <c r="AI60" s="241" t="s">
        <v>153</v>
      </c>
      <c r="AJ60" s="241" t="s">
        <v>153</v>
      </c>
      <c r="AK60" s="241"/>
      <c r="AL60" s="241"/>
      <c r="AM60" s="241" t="s">
        <v>151</v>
      </c>
      <c r="AN60" s="241" t="s">
        <v>149</v>
      </c>
      <c r="AO60" s="241" t="s">
        <v>149</v>
      </c>
      <c r="AP60" s="241" t="s">
        <v>149</v>
      </c>
      <c r="AQ60" s="241" t="s">
        <v>149</v>
      </c>
      <c r="AR60" s="241" t="s">
        <v>149</v>
      </c>
      <c r="AS60" s="241"/>
      <c r="AT60" s="241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</row>
    <row r="61" spans="1:65" s="245" customFormat="1" ht="13.8" x14ac:dyDescent="0.25">
      <c r="A61" s="241">
        <v>406841</v>
      </c>
      <c r="B61" s="241" t="s">
        <v>712</v>
      </c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 t="s">
        <v>153</v>
      </c>
      <c r="AJ61" s="241"/>
      <c r="AK61" s="241"/>
      <c r="AL61" s="241"/>
      <c r="AM61" s="241"/>
      <c r="AN61" s="241" t="s">
        <v>151</v>
      </c>
      <c r="AO61" s="241" t="s">
        <v>149</v>
      </c>
      <c r="AP61" s="241"/>
      <c r="AQ61" s="241" t="s">
        <v>151</v>
      </c>
      <c r="AR61" s="241"/>
      <c r="AS61" s="241"/>
      <c r="AT61" s="241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</row>
    <row r="62" spans="1:65" s="245" customFormat="1" ht="13.8" x14ac:dyDescent="0.25">
      <c r="A62" s="245">
        <v>407059</v>
      </c>
      <c r="B62" s="245" t="s">
        <v>712</v>
      </c>
      <c r="T62" s="245" t="s">
        <v>2208</v>
      </c>
      <c r="Y62" s="245" t="s">
        <v>2208</v>
      </c>
      <c r="AF62" s="245" t="s">
        <v>2208</v>
      </c>
      <c r="AI62" s="245" t="s">
        <v>2208</v>
      </c>
      <c r="AJ62" s="245" t="s">
        <v>2208</v>
      </c>
      <c r="AK62" s="245" t="s">
        <v>2208</v>
      </c>
      <c r="AL62" s="245" t="s">
        <v>2208</v>
      </c>
      <c r="AM62" s="245" t="s">
        <v>2208</v>
      </c>
      <c r="AN62" s="245" t="s">
        <v>2208</v>
      </c>
      <c r="AO62" s="245" t="s">
        <v>2208</v>
      </c>
      <c r="AP62" s="245" t="s">
        <v>2208</v>
      </c>
      <c r="AQ62" s="245" t="s">
        <v>2208</v>
      </c>
      <c r="AR62" s="245" t="s">
        <v>2208</v>
      </c>
      <c r="AS62" s="245" t="s">
        <v>690</v>
      </c>
      <c r="AT62" s="245" t="s">
        <v>712</v>
      </c>
    </row>
    <row r="63" spans="1:65" s="245" customFormat="1" ht="13.8" x14ac:dyDescent="0.25">
      <c r="A63" s="241">
        <v>407137</v>
      </c>
      <c r="B63" s="241" t="s">
        <v>712</v>
      </c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 t="s">
        <v>153</v>
      </c>
      <c r="AC63" s="241"/>
      <c r="AD63" s="241" t="s">
        <v>153</v>
      </c>
      <c r="AE63" s="241" t="s">
        <v>153</v>
      </c>
      <c r="AF63" s="241" t="s">
        <v>153</v>
      </c>
      <c r="AG63" s="241"/>
      <c r="AH63" s="241"/>
      <c r="AI63" s="241" t="s">
        <v>149</v>
      </c>
      <c r="AJ63" s="241" t="s">
        <v>153</v>
      </c>
      <c r="AK63" s="241" t="s">
        <v>149</v>
      </c>
      <c r="AL63" s="241"/>
      <c r="AM63" s="241" t="s">
        <v>151</v>
      </c>
      <c r="AN63" s="241" t="s">
        <v>149</v>
      </c>
      <c r="AO63" s="241" t="s">
        <v>149</v>
      </c>
      <c r="AP63" s="241" t="s">
        <v>151</v>
      </c>
      <c r="AQ63" s="241" t="s">
        <v>149</v>
      </c>
      <c r="AR63" s="241" t="s">
        <v>149</v>
      </c>
      <c r="AS63" s="241"/>
      <c r="AT63" s="241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</row>
    <row r="64" spans="1:65" s="245" customFormat="1" ht="13.8" x14ac:dyDescent="0.25">
      <c r="A64" s="241">
        <v>407189</v>
      </c>
      <c r="B64" s="241" t="s">
        <v>712</v>
      </c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 t="s">
        <v>153</v>
      </c>
      <c r="Z64" s="241"/>
      <c r="AA64" s="241"/>
      <c r="AB64" s="241"/>
      <c r="AC64" s="241"/>
      <c r="AD64" s="241" t="s">
        <v>153</v>
      </c>
      <c r="AE64" s="241" t="s">
        <v>153</v>
      </c>
      <c r="AF64" s="241" t="s">
        <v>151</v>
      </c>
      <c r="AG64" s="241"/>
      <c r="AH64" s="241"/>
      <c r="AI64" s="241" t="s">
        <v>149</v>
      </c>
      <c r="AJ64" s="241" t="s">
        <v>149</v>
      </c>
      <c r="AK64" s="241" t="s">
        <v>151</v>
      </c>
      <c r="AL64" s="241" t="s">
        <v>149</v>
      </c>
      <c r="AM64" s="241" t="s">
        <v>149</v>
      </c>
      <c r="AN64" s="241" t="s">
        <v>149</v>
      </c>
      <c r="AO64" s="241" t="s">
        <v>149</v>
      </c>
      <c r="AP64" s="241" t="s">
        <v>149</v>
      </c>
      <c r="AQ64" s="241" t="s">
        <v>149</v>
      </c>
      <c r="AR64" s="241" t="s">
        <v>149</v>
      </c>
      <c r="AS64" s="241"/>
      <c r="AT64" s="241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</row>
    <row r="65" spans="1:65" s="245" customFormat="1" ht="13.8" x14ac:dyDescent="0.25">
      <c r="A65" s="245">
        <v>407221</v>
      </c>
      <c r="B65" s="245" t="s">
        <v>712</v>
      </c>
      <c r="Y65" s="245" t="s">
        <v>2208</v>
      </c>
      <c r="AE65" s="245" t="s">
        <v>2208</v>
      </c>
      <c r="AK65" s="245" t="s">
        <v>2208</v>
      </c>
      <c r="AL65" s="245" t="s">
        <v>2208</v>
      </c>
      <c r="AM65" s="245" t="s">
        <v>2208</v>
      </c>
      <c r="AN65" s="245" t="s">
        <v>2208</v>
      </c>
      <c r="AO65" s="245" t="s">
        <v>2208</v>
      </c>
      <c r="AP65" s="245" t="s">
        <v>2208</v>
      </c>
      <c r="AQ65" s="245" t="s">
        <v>2208</v>
      </c>
      <c r="AR65" s="245" t="s">
        <v>2208</v>
      </c>
      <c r="AS65" s="245" t="s">
        <v>690</v>
      </c>
      <c r="AT65" s="245" t="s">
        <v>712</v>
      </c>
    </row>
    <row r="66" spans="1:65" s="245" customFormat="1" ht="13.8" x14ac:dyDescent="0.25">
      <c r="A66" s="241">
        <v>407271</v>
      </c>
      <c r="B66" s="241" t="s">
        <v>712</v>
      </c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 t="s">
        <v>153</v>
      </c>
      <c r="Y66" s="241"/>
      <c r="Z66" s="241"/>
      <c r="AA66" s="241"/>
      <c r="AB66" s="241" t="s">
        <v>153</v>
      </c>
      <c r="AC66" s="241"/>
      <c r="AD66" s="241"/>
      <c r="AE66" s="241"/>
      <c r="AF66" s="241"/>
      <c r="AG66" s="241" t="s">
        <v>153</v>
      </c>
      <c r="AH66" s="241"/>
      <c r="AI66" s="241" t="s">
        <v>151</v>
      </c>
      <c r="AJ66" s="241"/>
      <c r="AK66" s="241" t="s">
        <v>153</v>
      </c>
      <c r="AL66" s="241"/>
      <c r="AM66" s="241" t="s">
        <v>153</v>
      </c>
      <c r="AN66" s="241"/>
      <c r="AO66" s="241"/>
      <c r="AP66" s="241"/>
      <c r="AQ66" s="241" t="s">
        <v>153</v>
      </c>
      <c r="AR66" s="241" t="s">
        <v>153</v>
      </c>
      <c r="AS66" s="241"/>
      <c r="AT66" s="241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7"/>
      <c r="BJ66" s="237"/>
      <c r="BK66" s="237"/>
      <c r="BL66" s="237"/>
    </row>
    <row r="67" spans="1:65" s="245" customFormat="1" ht="13.8" x14ac:dyDescent="0.25">
      <c r="A67" s="245">
        <v>407292</v>
      </c>
      <c r="B67" s="245" t="s">
        <v>712</v>
      </c>
      <c r="AA67" s="245" t="s">
        <v>2208</v>
      </c>
      <c r="AD67" s="245" t="s">
        <v>2208</v>
      </c>
      <c r="AE67" s="245" t="s">
        <v>2208</v>
      </c>
      <c r="AG67" s="245" t="s">
        <v>2208</v>
      </c>
      <c r="AI67" s="245" t="s">
        <v>2208</v>
      </c>
      <c r="AJ67" s="245" t="s">
        <v>2208</v>
      </c>
      <c r="AK67" s="245" t="s">
        <v>2208</v>
      </c>
      <c r="AL67" s="245" t="s">
        <v>2208</v>
      </c>
      <c r="AM67" s="245" t="s">
        <v>2208</v>
      </c>
      <c r="AN67" s="245" t="s">
        <v>2208</v>
      </c>
      <c r="AO67" s="245" t="s">
        <v>2208</v>
      </c>
      <c r="AP67" s="245" t="s">
        <v>2208</v>
      </c>
      <c r="AQ67" s="245" t="s">
        <v>2208</v>
      </c>
      <c r="AR67" s="245" t="s">
        <v>2208</v>
      </c>
      <c r="AS67" s="245" t="s">
        <v>691</v>
      </c>
      <c r="AT67" s="245" t="s">
        <v>712</v>
      </c>
      <c r="BM67" s="237"/>
    </row>
    <row r="68" spans="1:65" s="245" customFormat="1" ht="13.8" x14ac:dyDescent="0.25">
      <c r="A68" s="241">
        <v>407657</v>
      </c>
      <c r="B68" s="241" t="s">
        <v>712</v>
      </c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 t="s">
        <v>153</v>
      </c>
      <c r="AB68" s="241"/>
      <c r="AC68" s="241"/>
      <c r="AD68" s="241" t="s">
        <v>153</v>
      </c>
      <c r="AE68" s="241"/>
      <c r="AF68" s="241" t="s">
        <v>153</v>
      </c>
      <c r="AG68" s="241" t="s">
        <v>153</v>
      </c>
      <c r="AH68" s="241"/>
      <c r="AI68" s="241" t="s">
        <v>149</v>
      </c>
      <c r="AJ68" s="241" t="s">
        <v>149</v>
      </c>
      <c r="AK68" s="241" t="s">
        <v>149</v>
      </c>
      <c r="AL68" s="241" t="s">
        <v>149</v>
      </c>
      <c r="AM68" s="241" t="s">
        <v>149</v>
      </c>
      <c r="AN68" s="241" t="s">
        <v>151</v>
      </c>
      <c r="AO68" s="241" t="s">
        <v>151</v>
      </c>
      <c r="AP68" s="241" t="s">
        <v>151</v>
      </c>
      <c r="AQ68" s="241" t="s">
        <v>149</v>
      </c>
      <c r="AR68" s="241" t="s">
        <v>151</v>
      </c>
      <c r="AS68" s="241"/>
      <c r="AT68" s="241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</row>
    <row r="69" spans="1:65" s="245" customFormat="1" ht="13.8" x14ac:dyDescent="0.25">
      <c r="A69" s="241">
        <v>407706</v>
      </c>
      <c r="B69" s="241" t="s">
        <v>712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 t="s">
        <v>153</v>
      </c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</row>
    <row r="70" spans="1:65" s="245" customFormat="1" ht="13.8" x14ac:dyDescent="0.25">
      <c r="A70" s="241">
        <v>407889</v>
      </c>
      <c r="B70" s="241" t="s">
        <v>712</v>
      </c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 t="s">
        <v>149</v>
      </c>
      <c r="AE70" s="241"/>
      <c r="AF70" s="241" t="s">
        <v>153</v>
      </c>
      <c r="AG70" s="241" t="s">
        <v>149</v>
      </c>
      <c r="AH70" s="241"/>
      <c r="AI70" s="241" t="s">
        <v>151</v>
      </c>
      <c r="AJ70" s="241" t="s">
        <v>151</v>
      </c>
      <c r="AK70" s="241" t="s">
        <v>149</v>
      </c>
      <c r="AL70" s="241" t="s">
        <v>149</v>
      </c>
      <c r="AM70" s="241" t="s">
        <v>153</v>
      </c>
      <c r="AN70" s="241" t="s">
        <v>149</v>
      </c>
      <c r="AO70" s="241" t="s">
        <v>149</v>
      </c>
      <c r="AP70" s="241" t="s">
        <v>149</v>
      </c>
      <c r="AQ70" s="241" t="s">
        <v>149</v>
      </c>
      <c r="AR70" s="241" t="s">
        <v>149</v>
      </c>
      <c r="AS70" s="241"/>
      <c r="AT70" s="241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</row>
    <row r="71" spans="1:65" s="245" customFormat="1" ht="13.8" x14ac:dyDescent="0.25">
      <c r="A71" s="245">
        <v>407918</v>
      </c>
      <c r="B71" s="245" t="s">
        <v>712</v>
      </c>
      <c r="AE71" s="245" t="s">
        <v>2208</v>
      </c>
      <c r="AF71" s="245" t="s">
        <v>2208</v>
      </c>
      <c r="AK71" s="245" t="s">
        <v>2208</v>
      </c>
      <c r="AL71" s="245" t="s">
        <v>2208</v>
      </c>
      <c r="AM71" s="245" t="s">
        <v>2208</v>
      </c>
      <c r="AN71" s="245" t="s">
        <v>2208</v>
      </c>
      <c r="AO71" s="245" t="s">
        <v>2208</v>
      </c>
      <c r="AP71" s="245" t="s">
        <v>2208</v>
      </c>
      <c r="AQ71" s="245" t="s">
        <v>2208</v>
      </c>
      <c r="AR71" s="245" t="s">
        <v>2208</v>
      </c>
      <c r="AS71" s="245" t="s">
        <v>690</v>
      </c>
      <c r="AT71" s="245" t="s">
        <v>712</v>
      </c>
    </row>
    <row r="72" spans="1:65" s="245" customFormat="1" ht="13.8" x14ac:dyDescent="0.25">
      <c r="A72" s="241">
        <v>408177</v>
      </c>
      <c r="B72" s="241" t="s">
        <v>712</v>
      </c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 t="s">
        <v>153</v>
      </c>
      <c r="AB72" s="241"/>
      <c r="AC72" s="241"/>
      <c r="AD72" s="241" t="s">
        <v>153</v>
      </c>
      <c r="AE72" s="241"/>
      <c r="AF72" s="241" t="s">
        <v>153</v>
      </c>
      <c r="AG72" s="241"/>
      <c r="AH72" s="241"/>
      <c r="AI72" s="241"/>
      <c r="AJ72" s="241"/>
      <c r="AK72" s="241"/>
      <c r="AL72" s="241"/>
      <c r="AM72" s="241" t="s">
        <v>151</v>
      </c>
      <c r="AN72" s="241"/>
      <c r="AO72" s="241" t="s">
        <v>151</v>
      </c>
      <c r="AP72" s="241"/>
      <c r="AQ72" s="241"/>
      <c r="AR72" s="241"/>
      <c r="AS72" s="241"/>
      <c r="AT72" s="241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</row>
    <row r="73" spans="1:65" s="245" customFormat="1" ht="13.8" x14ac:dyDescent="0.25">
      <c r="A73" s="245">
        <v>408246</v>
      </c>
      <c r="B73" s="245" t="s">
        <v>712</v>
      </c>
      <c r="AE73" s="245" t="s">
        <v>2208</v>
      </c>
      <c r="AI73" s="245" t="s">
        <v>2208</v>
      </c>
      <c r="AK73" s="245" t="s">
        <v>2208</v>
      </c>
      <c r="AL73" s="245" t="s">
        <v>2208</v>
      </c>
      <c r="AN73" s="245" t="s">
        <v>2208</v>
      </c>
      <c r="AP73" s="245" t="s">
        <v>2208</v>
      </c>
      <c r="AR73" s="245" t="s">
        <v>2208</v>
      </c>
      <c r="AS73" s="245" t="s">
        <v>713</v>
      </c>
      <c r="AT73" s="245" t="s">
        <v>712</v>
      </c>
    </row>
    <row r="74" spans="1:65" s="245" customFormat="1" ht="13.8" x14ac:dyDescent="0.25">
      <c r="A74" s="245">
        <v>408382</v>
      </c>
      <c r="B74" s="245" t="s">
        <v>712</v>
      </c>
      <c r="J74" s="245" t="s">
        <v>2208</v>
      </c>
      <c r="T74" s="245" t="s">
        <v>2208</v>
      </c>
      <c r="AA74" s="245" t="s">
        <v>2208</v>
      </c>
      <c r="AD74" s="245" t="s">
        <v>2208</v>
      </c>
      <c r="AE74" s="245" t="s">
        <v>2208</v>
      </c>
      <c r="AF74" s="245" t="s">
        <v>2208</v>
      </c>
      <c r="AI74" s="245" t="s">
        <v>2208</v>
      </c>
      <c r="AJ74" s="245" t="s">
        <v>2208</v>
      </c>
      <c r="AK74" s="245" t="s">
        <v>2208</v>
      </c>
      <c r="AL74" s="245" t="s">
        <v>2208</v>
      </c>
      <c r="AM74" s="245" t="s">
        <v>2208</v>
      </c>
      <c r="AN74" s="245" t="s">
        <v>2208</v>
      </c>
      <c r="AO74" s="245" t="s">
        <v>2208</v>
      </c>
      <c r="AP74" s="245" t="s">
        <v>2208</v>
      </c>
      <c r="AQ74" s="245" t="s">
        <v>2208</v>
      </c>
      <c r="AR74" s="245" t="s">
        <v>2208</v>
      </c>
      <c r="AS74" s="245" t="s">
        <v>692</v>
      </c>
      <c r="AT74" s="245" t="s">
        <v>712</v>
      </c>
      <c r="BM74" s="237"/>
    </row>
    <row r="75" spans="1:65" s="245" customFormat="1" ht="13.8" x14ac:dyDescent="0.25">
      <c r="A75" s="241">
        <v>408579</v>
      </c>
      <c r="B75" s="241" t="s">
        <v>712</v>
      </c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 t="s">
        <v>153</v>
      </c>
      <c r="Y75" s="241"/>
      <c r="Z75" s="241"/>
      <c r="AA75" s="241"/>
      <c r="AB75" s="241"/>
      <c r="AC75" s="241"/>
      <c r="AD75" s="241" t="s">
        <v>153</v>
      </c>
      <c r="AE75" s="241" t="s">
        <v>153</v>
      </c>
      <c r="AF75" s="241"/>
      <c r="AG75" s="241"/>
      <c r="AH75" s="241"/>
      <c r="AI75" s="241"/>
      <c r="AJ75" s="241"/>
      <c r="AK75" s="241" t="s">
        <v>149</v>
      </c>
      <c r="AL75" s="241"/>
      <c r="AM75" s="241" t="s">
        <v>151</v>
      </c>
      <c r="AN75" s="241"/>
      <c r="AO75" s="241" t="s">
        <v>153</v>
      </c>
      <c r="AP75" s="241"/>
      <c r="AQ75" s="241"/>
      <c r="AR75" s="241" t="s">
        <v>151</v>
      </c>
      <c r="AS75" s="241"/>
      <c r="AT75" s="241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</row>
    <row r="76" spans="1:65" s="245" customFormat="1" ht="13.8" x14ac:dyDescent="0.25">
      <c r="A76" s="241">
        <v>408601</v>
      </c>
      <c r="B76" s="241" t="s">
        <v>712</v>
      </c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 t="s">
        <v>153</v>
      </c>
      <c r="AB76" s="241"/>
      <c r="AC76" s="241"/>
      <c r="AD76" s="241" t="s">
        <v>149</v>
      </c>
      <c r="AE76" s="241"/>
      <c r="AF76" s="241" t="s">
        <v>153</v>
      </c>
      <c r="AG76" s="241"/>
      <c r="AH76" s="241"/>
      <c r="AI76" s="241" t="s">
        <v>151</v>
      </c>
      <c r="AJ76" s="241" t="s">
        <v>149</v>
      </c>
      <c r="AK76" s="241" t="s">
        <v>151</v>
      </c>
      <c r="AL76" s="241"/>
      <c r="AM76" s="241" t="s">
        <v>151</v>
      </c>
      <c r="AN76" s="241" t="s">
        <v>151</v>
      </c>
      <c r="AO76" s="241" t="s">
        <v>151</v>
      </c>
      <c r="AP76" s="241" t="s">
        <v>149</v>
      </c>
      <c r="AQ76" s="241"/>
      <c r="AR76" s="241" t="s">
        <v>149</v>
      </c>
      <c r="AS76" s="241"/>
      <c r="AT76" s="241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</row>
    <row r="77" spans="1:65" s="245" customFormat="1" ht="13.8" x14ac:dyDescent="0.25">
      <c r="A77" s="241">
        <v>408617</v>
      </c>
      <c r="B77" s="241" t="s">
        <v>712</v>
      </c>
      <c r="C77" s="241"/>
      <c r="D77" s="241"/>
      <c r="E77" s="241"/>
      <c r="F77" s="241"/>
      <c r="G77" s="241"/>
      <c r="H77" s="241"/>
      <c r="I77" s="241"/>
      <c r="J77" s="241"/>
      <c r="K77" s="241"/>
      <c r="L77" s="241" t="s">
        <v>153</v>
      </c>
      <c r="M77" s="241"/>
      <c r="N77" s="241"/>
      <c r="O77" s="241"/>
      <c r="P77" s="241"/>
      <c r="Q77" s="241"/>
      <c r="R77" s="241" t="s">
        <v>153</v>
      </c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 t="s">
        <v>151</v>
      </c>
      <c r="AF77" s="241"/>
      <c r="AG77" s="241"/>
      <c r="AH77" s="241"/>
      <c r="AI77" s="241" t="s">
        <v>153</v>
      </c>
      <c r="AJ77" s="241"/>
      <c r="AK77" s="241" t="s">
        <v>151</v>
      </c>
      <c r="AL77" s="241"/>
      <c r="AM77" s="241"/>
      <c r="AN77" s="241" t="s">
        <v>153</v>
      </c>
      <c r="AO77" s="241" t="s">
        <v>153</v>
      </c>
      <c r="AP77" s="241"/>
      <c r="AQ77" s="241"/>
      <c r="AR77" s="241" t="s">
        <v>151</v>
      </c>
      <c r="AS77" s="241"/>
      <c r="AT77" s="241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</row>
    <row r="78" spans="1:65" s="245" customFormat="1" ht="13.8" x14ac:dyDescent="0.25">
      <c r="A78" s="241">
        <v>408626</v>
      </c>
      <c r="B78" s="241" t="s">
        <v>712</v>
      </c>
      <c r="C78" s="241"/>
      <c r="D78" s="241"/>
      <c r="E78" s="241"/>
      <c r="F78" s="241"/>
      <c r="G78" s="241"/>
      <c r="H78" s="241"/>
      <c r="I78" s="241" t="s">
        <v>153</v>
      </c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 t="s">
        <v>153</v>
      </c>
      <c r="AC78" s="241"/>
      <c r="AD78" s="241" t="s">
        <v>153</v>
      </c>
      <c r="AE78" s="241"/>
      <c r="AF78" s="241" t="s">
        <v>153</v>
      </c>
      <c r="AG78" s="241"/>
      <c r="AH78" s="241"/>
      <c r="AI78" s="241"/>
      <c r="AJ78" s="241"/>
      <c r="AK78" s="241" t="s">
        <v>153</v>
      </c>
      <c r="AL78" s="241"/>
      <c r="AM78" s="241" t="s">
        <v>151</v>
      </c>
      <c r="AN78" s="241" t="s">
        <v>151</v>
      </c>
      <c r="AO78" s="241" t="s">
        <v>151</v>
      </c>
      <c r="AP78" s="241" t="s">
        <v>149</v>
      </c>
      <c r="AQ78" s="241" t="s">
        <v>151</v>
      </c>
      <c r="AR78" s="241"/>
      <c r="AS78" s="241"/>
      <c r="AT78" s="241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</row>
    <row r="79" spans="1:65" s="245" customFormat="1" ht="13.8" x14ac:dyDescent="0.25">
      <c r="A79" s="241">
        <v>408664</v>
      </c>
      <c r="B79" s="241" t="s">
        <v>712</v>
      </c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 t="s">
        <v>153</v>
      </c>
      <c r="AF79" s="241"/>
      <c r="AG79" s="241"/>
      <c r="AH79" s="241"/>
      <c r="AI79" s="241"/>
      <c r="AJ79" s="241"/>
      <c r="AK79" s="241"/>
      <c r="AL79" s="241"/>
      <c r="AM79" s="241"/>
      <c r="AN79" s="241"/>
      <c r="AO79" s="241" t="s">
        <v>151</v>
      </c>
      <c r="AP79" s="241" t="s">
        <v>149</v>
      </c>
      <c r="AQ79" s="241"/>
      <c r="AR79" s="241" t="s">
        <v>151</v>
      </c>
      <c r="AS79" s="241"/>
      <c r="AT79" s="241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</row>
    <row r="80" spans="1:65" s="245" customFormat="1" ht="13.8" x14ac:dyDescent="0.25">
      <c r="A80" s="245">
        <v>408794</v>
      </c>
      <c r="B80" s="245" t="s">
        <v>712</v>
      </c>
      <c r="AD80" s="245" t="s">
        <v>2208</v>
      </c>
      <c r="AF80" s="245" t="s">
        <v>2208</v>
      </c>
      <c r="AN80" s="245" t="s">
        <v>2208</v>
      </c>
      <c r="AO80" s="245" t="s">
        <v>2208</v>
      </c>
      <c r="AP80" s="245" t="s">
        <v>2208</v>
      </c>
      <c r="AS80" s="245" t="s">
        <v>713</v>
      </c>
      <c r="AT80" s="245" t="s">
        <v>712</v>
      </c>
    </row>
    <row r="81" spans="1:65" s="245" customFormat="1" ht="13.8" x14ac:dyDescent="0.25">
      <c r="A81" s="241">
        <v>408853</v>
      </c>
      <c r="B81" s="241" t="s">
        <v>712</v>
      </c>
      <c r="C81" s="241"/>
      <c r="D81" s="241"/>
      <c r="E81" s="241"/>
      <c r="F81" s="241"/>
      <c r="G81" s="241"/>
      <c r="H81" s="241"/>
      <c r="I81" s="241" t="s">
        <v>153</v>
      </c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 t="s">
        <v>153</v>
      </c>
      <c r="AN81" s="241"/>
      <c r="AO81" s="241"/>
      <c r="AP81" s="241"/>
      <c r="AQ81" s="241"/>
      <c r="AR81" s="241"/>
      <c r="AS81" s="241"/>
      <c r="AT81" s="241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</row>
    <row r="82" spans="1:65" s="245" customFormat="1" ht="13.8" x14ac:dyDescent="0.25">
      <c r="A82" s="245">
        <v>408918</v>
      </c>
      <c r="B82" s="245" t="s">
        <v>712</v>
      </c>
      <c r="L82" s="245" t="s">
        <v>2208</v>
      </c>
      <c r="R82" s="245" t="s">
        <v>2208</v>
      </c>
      <c r="AE82" s="245" t="s">
        <v>2208</v>
      </c>
      <c r="AK82" s="245" t="s">
        <v>2208</v>
      </c>
      <c r="AL82" s="245" t="s">
        <v>2208</v>
      </c>
      <c r="AM82" s="245" t="s">
        <v>2208</v>
      </c>
      <c r="AO82" s="245" t="s">
        <v>2208</v>
      </c>
      <c r="AQ82" s="245" t="s">
        <v>2208</v>
      </c>
      <c r="AR82" s="245" t="s">
        <v>2208</v>
      </c>
      <c r="AS82" s="245" t="s">
        <v>691</v>
      </c>
      <c r="AT82" s="245" t="s">
        <v>712</v>
      </c>
    </row>
    <row r="83" spans="1:65" s="245" customFormat="1" ht="13.8" x14ac:dyDescent="0.25">
      <c r="A83" s="245">
        <v>409113</v>
      </c>
      <c r="B83" s="245" t="s">
        <v>712</v>
      </c>
      <c r="L83" s="245" t="s">
        <v>2208</v>
      </c>
      <c r="T83" s="245" t="s">
        <v>2208</v>
      </c>
      <c r="AB83" s="245" t="s">
        <v>2208</v>
      </c>
      <c r="AD83" s="245" t="s">
        <v>2208</v>
      </c>
      <c r="AE83" s="245" t="s">
        <v>2208</v>
      </c>
      <c r="AI83" s="245" t="s">
        <v>2208</v>
      </c>
      <c r="AJ83" s="245" t="s">
        <v>2208</v>
      </c>
      <c r="AK83" s="245" t="s">
        <v>2208</v>
      </c>
      <c r="AL83" s="245" t="s">
        <v>2208</v>
      </c>
      <c r="AM83" s="245" t="s">
        <v>2208</v>
      </c>
      <c r="AN83" s="245" t="s">
        <v>2208</v>
      </c>
      <c r="AO83" s="245" t="s">
        <v>2208</v>
      </c>
      <c r="AP83" s="245" t="s">
        <v>2208</v>
      </c>
      <c r="AQ83" s="245" t="s">
        <v>2208</v>
      </c>
      <c r="AR83" s="245" t="s">
        <v>2208</v>
      </c>
      <c r="AS83" s="245" t="s">
        <v>692</v>
      </c>
      <c r="AT83" s="245" t="s">
        <v>712</v>
      </c>
      <c r="BM83" s="237"/>
    </row>
    <row r="84" spans="1:65" s="245" customFormat="1" ht="13.8" x14ac:dyDescent="0.25">
      <c r="A84" s="241">
        <v>409132</v>
      </c>
      <c r="B84" s="241" t="s">
        <v>712</v>
      </c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 t="s">
        <v>153</v>
      </c>
      <c r="AF84" s="241" t="s">
        <v>153</v>
      </c>
      <c r="AG84" s="241"/>
      <c r="AH84" s="241"/>
      <c r="AI84" s="241" t="s">
        <v>151</v>
      </c>
      <c r="AJ84" s="241" t="s">
        <v>151</v>
      </c>
      <c r="AK84" s="241"/>
      <c r="AL84" s="241"/>
      <c r="AM84" s="241" t="s">
        <v>151</v>
      </c>
      <c r="AN84" s="241" t="s">
        <v>149</v>
      </c>
      <c r="AO84" s="241" t="s">
        <v>149</v>
      </c>
      <c r="AP84" s="241" t="s">
        <v>149</v>
      </c>
      <c r="AQ84" s="241" t="s">
        <v>149</v>
      </c>
      <c r="AR84" s="241" t="s">
        <v>149</v>
      </c>
      <c r="AS84" s="241"/>
      <c r="AT84" s="241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</row>
    <row r="85" spans="1:65" s="245" customFormat="1" ht="13.8" x14ac:dyDescent="0.25">
      <c r="A85" s="241">
        <v>409158</v>
      </c>
      <c r="B85" s="241" t="s">
        <v>712</v>
      </c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 t="s">
        <v>151</v>
      </c>
      <c r="AJ85" s="241"/>
      <c r="AK85" s="241" t="s">
        <v>149</v>
      </c>
      <c r="AL85" s="241"/>
      <c r="AM85" s="241"/>
      <c r="AN85" s="241" t="s">
        <v>149</v>
      </c>
      <c r="AO85" s="241" t="s">
        <v>149</v>
      </c>
      <c r="AP85" s="241" t="s">
        <v>149</v>
      </c>
      <c r="AQ85" s="241" t="s">
        <v>149</v>
      </c>
      <c r="AR85" s="241" t="s">
        <v>149</v>
      </c>
      <c r="AS85" s="241"/>
      <c r="AT85" s="241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</row>
    <row r="86" spans="1:65" s="245" customFormat="1" ht="13.8" x14ac:dyDescent="0.25">
      <c r="A86" s="241">
        <v>409165</v>
      </c>
      <c r="B86" s="241" t="s">
        <v>712</v>
      </c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 t="s">
        <v>153</v>
      </c>
      <c r="AE86" s="241"/>
      <c r="AF86" s="241"/>
      <c r="AG86" s="241"/>
      <c r="AH86" s="241"/>
      <c r="AI86" s="241"/>
      <c r="AJ86" s="241" t="s">
        <v>153</v>
      </c>
      <c r="AK86" s="241" t="s">
        <v>153</v>
      </c>
      <c r="AL86" s="241"/>
      <c r="AM86" s="241" t="s">
        <v>153</v>
      </c>
      <c r="AN86" s="241" t="s">
        <v>153</v>
      </c>
      <c r="AO86" s="241" t="s">
        <v>151</v>
      </c>
      <c r="AP86" s="241"/>
      <c r="AQ86" s="241"/>
      <c r="AR86" s="241" t="s">
        <v>153</v>
      </c>
      <c r="AS86" s="241"/>
      <c r="AT86" s="241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</row>
    <row r="87" spans="1:65" s="245" customFormat="1" ht="13.8" x14ac:dyDescent="0.25">
      <c r="A87" s="241">
        <v>409177</v>
      </c>
      <c r="B87" s="241" t="s">
        <v>712</v>
      </c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 t="s">
        <v>149</v>
      </c>
      <c r="AE87" s="241"/>
      <c r="AF87" s="241" t="s">
        <v>151</v>
      </c>
      <c r="AG87" s="241"/>
      <c r="AH87" s="241"/>
      <c r="AI87" s="241" t="s">
        <v>149</v>
      </c>
      <c r="AJ87" s="241" t="s">
        <v>149</v>
      </c>
      <c r="AK87" s="241" t="s">
        <v>149</v>
      </c>
      <c r="AL87" s="241" t="s">
        <v>149</v>
      </c>
      <c r="AM87" s="241" t="s">
        <v>149</v>
      </c>
      <c r="AN87" s="241" t="s">
        <v>149</v>
      </c>
      <c r="AO87" s="241" t="s">
        <v>149</v>
      </c>
      <c r="AP87" s="241" t="s">
        <v>149</v>
      </c>
      <c r="AQ87" s="241" t="s">
        <v>149</v>
      </c>
      <c r="AR87" s="241" t="s">
        <v>149</v>
      </c>
      <c r="AS87" s="241"/>
      <c r="AT87" s="241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</row>
    <row r="88" spans="1:65" s="245" customFormat="1" ht="13.8" x14ac:dyDescent="0.25">
      <c r="A88" s="245">
        <v>409241</v>
      </c>
      <c r="B88" s="245" t="s">
        <v>712</v>
      </c>
      <c r="AA88" s="245" t="s">
        <v>2208</v>
      </c>
      <c r="AB88" s="245" t="s">
        <v>2208</v>
      </c>
      <c r="AD88" s="245" t="s">
        <v>2208</v>
      </c>
      <c r="AF88" s="245" t="s">
        <v>2208</v>
      </c>
      <c r="AH88" s="245" t="s">
        <v>2208</v>
      </c>
      <c r="AI88" s="245" t="s">
        <v>2208</v>
      </c>
      <c r="AJ88" s="245" t="s">
        <v>2208</v>
      </c>
      <c r="AK88" s="245" t="s">
        <v>2208</v>
      </c>
      <c r="AL88" s="245" t="s">
        <v>2208</v>
      </c>
      <c r="AM88" s="245" t="s">
        <v>2208</v>
      </c>
      <c r="AN88" s="245" t="s">
        <v>2208</v>
      </c>
      <c r="AO88" s="245" t="s">
        <v>2208</v>
      </c>
      <c r="AP88" s="245" t="s">
        <v>2208</v>
      </c>
      <c r="AQ88" s="245" t="s">
        <v>2208</v>
      </c>
      <c r="AR88" s="245" t="s">
        <v>2208</v>
      </c>
      <c r="AS88" s="245" t="s">
        <v>692</v>
      </c>
      <c r="AT88" s="245" t="s">
        <v>712</v>
      </c>
      <c r="BM88" s="237"/>
    </row>
    <row r="89" spans="1:65" s="245" customFormat="1" ht="13.8" x14ac:dyDescent="0.25">
      <c r="A89" s="245">
        <v>409289</v>
      </c>
      <c r="B89" s="245" t="s">
        <v>712</v>
      </c>
      <c r="Q89" s="245" t="s">
        <v>2208</v>
      </c>
      <c r="AA89" s="245" t="s">
        <v>2208</v>
      </c>
      <c r="AE89" s="245" t="s">
        <v>2208</v>
      </c>
      <c r="AI89" s="245" t="s">
        <v>2208</v>
      </c>
      <c r="AJ89" s="245" t="s">
        <v>2208</v>
      </c>
      <c r="AK89" s="245" t="s">
        <v>2208</v>
      </c>
      <c r="AL89" s="245" t="s">
        <v>2208</v>
      </c>
      <c r="AM89" s="245" t="s">
        <v>2208</v>
      </c>
      <c r="AN89" s="245" t="s">
        <v>2208</v>
      </c>
      <c r="AO89" s="245" t="s">
        <v>2208</v>
      </c>
      <c r="AP89" s="245" t="s">
        <v>2208</v>
      </c>
      <c r="AQ89" s="245" t="s">
        <v>2208</v>
      </c>
      <c r="AR89" s="245" t="s">
        <v>2208</v>
      </c>
      <c r="AS89" s="245" t="s">
        <v>2223</v>
      </c>
      <c r="AT89" s="245" t="s">
        <v>712</v>
      </c>
    </row>
    <row r="90" spans="1:65" s="245" customFormat="1" ht="13.8" x14ac:dyDescent="0.25">
      <c r="A90" s="245">
        <v>409502</v>
      </c>
      <c r="B90" s="245" t="s">
        <v>712</v>
      </c>
      <c r="AM90" s="245" t="s">
        <v>2208</v>
      </c>
      <c r="AS90" s="245" t="s">
        <v>713</v>
      </c>
      <c r="AT90" s="245" t="s">
        <v>712</v>
      </c>
    </row>
    <row r="91" spans="1:65" s="245" customFormat="1" ht="13.8" x14ac:dyDescent="0.25">
      <c r="A91" s="241">
        <v>409632</v>
      </c>
      <c r="B91" s="241" t="s">
        <v>712</v>
      </c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 t="s">
        <v>153</v>
      </c>
      <c r="AE91" s="241"/>
      <c r="AF91" s="241"/>
      <c r="AG91" s="241"/>
      <c r="AH91" s="241"/>
      <c r="AI91" s="241" t="s">
        <v>151</v>
      </c>
      <c r="AJ91" s="241" t="s">
        <v>151</v>
      </c>
      <c r="AK91" s="241"/>
      <c r="AL91" s="241" t="s">
        <v>151</v>
      </c>
      <c r="AM91" s="241" t="s">
        <v>151</v>
      </c>
      <c r="AN91" s="241" t="s">
        <v>149</v>
      </c>
      <c r="AO91" s="241" t="s">
        <v>149</v>
      </c>
      <c r="AP91" s="241" t="s">
        <v>151</v>
      </c>
      <c r="AQ91" s="241" t="s">
        <v>151</v>
      </c>
      <c r="AR91" s="241" t="s">
        <v>149</v>
      </c>
      <c r="AS91" s="241"/>
      <c r="AT91" s="241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</row>
    <row r="92" spans="1:65" s="245" customFormat="1" ht="13.8" x14ac:dyDescent="0.25">
      <c r="A92" s="241">
        <v>409744</v>
      </c>
      <c r="B92" s="241" t="s">
        <v>712</v>
      </c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 t="s">
        <v>149</v>
      </c>
      <c r="AF92" s="241"/>
      <c r="AG92" s="241"/>
      <c r="AH92" s="241"/>
      <c r="AI92" s="241"/>
      <c r="AJ92" s="241"/>
      <c r="AK92" s="241"/>
      <c r="AL92" s="241"/>
      <c r="AM92" s="241"/>
      <c r="AN92" s="241" t="s">
        <v>151</v>
      </c>
      <c r="AO92" s="241" t="s">
        <v>151</v>
      </c>
      <c r="AP92" s="241" t="s">
        <v>149</v>
      </c>
      <c r="AQ92" s="241" t="s">
        <v>149</v>
      </c>
      <c r="AR92" s="241" t="s">
        <v>149</v>
      </c>
      <c r="AS92" s="241"/>
      <c r="AT92" s="241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</row>
    <row r="93" spans="1:65" s="245" customFormat="1" ht="13.8" x14ac:dyDescent="0.25">
      <c r="A93" s="241">
        <v>409765</v>
      </c>
      <c r="B93" s="241" t="s">
        <v>712</v>
      </c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 t="s">
        <v>151</v>
      </c>
      <c r="AF93" s="241"/>
      <c r="AG93" s="241"/>
      <c r="AH93" s="241"/>
      <c r="AI93" s="241" t="s">
        <v>149</v>
      </c>
      <c r="AJ93" s="241" t="s">
        <v>149</v>
      </c>
      <c r="AK93" s="241" t="s">
        <v>149</v>
      </c>
      <c r="AL93" s="241" t="s">
        <v>149</v>
      </c>
      <c r="AM93" s="241" t="s">
        <v>149</v>
      </c>
      <c r="AN93" s="241" t="s">
        <v>149</v>
      </c>
      <c r="AO93" s="241" t="s">
        <v>149</v>
      </c>
      <c r="AP93" s="241" t="s">
        <v>149</v>
      </c>
      <c r="AQ93" s="241" t="s">
        <v>149</v>
      </c>
      <c r="AR93" s="241" t="s">
        <v>149</v>
      </c>
      <c r="AS93" s="241"/>
      <c r="AT93" s="241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  <c r="BI93" s="237"/>
      <c r="BJ93" s="237"/>
      <c r="BK93" s="237"/>
      <c r="BL93" s="237"/>
    </row>
    <row r="94" spans="1:65" s="245" customFormat="1" ht="13.8" x14ac:dyDescent="0.25">
      <c r="A94" s="241">
        <v>409976</v>
      </c>
      <c r="B94" s="241" t="s">
        <v>712</v>
      </c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 t="s">
        <v>153</v>
      </c>
      <c r="Z94" s="241"/>
      <c r="AA94" s="241"/>
      <c r="AB94" s="241"/>
      <c r="AC94" s="241"/>
      <c r="AD94" s="241" t="s">
        <v>153</v>
      </c>
      <c r="AE94" s="241"/>
      <c r="AF94" s="241"/>
      <c r="AG94" s="241"/>
      <c r="AH94" s="241"/>
      <c r="AI94" s="241" t="s">
        <v>153</v>
      </c>
      <c r="AJ94" s="241"/>
      <c r="AK94" s="241"/>
      <c r="AL94" s="241"/>
      <c r="AM94" s="241"/>
      <c r="AN94" s="241" t="s">
        <v>149</v>
      </c>
      <c r="AO94" s="241"/>
      <c r="AP94" s="241" t="s">
        <v>151</v>
      </c>
      <c r="AQ94" s="241" t="s">
        <v>149</v>
      </c>
      <c r="AR94" s="241"/>
      <c r="AS94" s="241"/>
      <c r="AT94" s="241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</row>
    <row r="95" spans="1:65" s="245" customFormat="1" ht="13.8" x14ac:dyDescent="0.25">
      <c r="A95" s="241">
        <v>410196</v>
      </c>
      <c r="B95" s="241" t="s">
        <v>712</v>
      </c>
      <c r="C95" s="241"/>
      <c r="D95" s="241"/>
      <c r="E95" s="241"/>
      <c r="F95" s="241"/>
      <c r="G95" s="241"/>
      <c r="H95" s="241"/>
      <c r="I95" s="241"/>
      <c r="J95" s="241"/>
      <c r="K95" s="241"/>
      <c r="L95" s="241" t="s">
        <v>153</v>
      </c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 t="s">
        <v>151</v>
      </c>
      <c r="AB95" s="241"/>
      <c r="AC95" s="241"/>
      <c r="AD95" s="241" t="s">
        <v>153</v>
      </c>
      <c r="AE95" s="241" t="s">
        <v>153</v>
      </c>
      <c r="AF95" s="241"/>
      <c r="AG95" s="241"/>
      <c r="AH95" s="241"/>
      <c r="AI95" s="241" t="s">
        <v>149</v>
      </c>
      <c r="AJ95" s="241" t="s">
        <v>149</v>
      </c>
      <c r="AK95" s="241" t="s">
        <v>149</v>
      </c>
      <c r="AL95" s="241" t="s">
        <v>149</v>
      </c>
      <c r="AM95" s="241" t="s">
        <v>149</v>
      </c>
      <c r="AN95" s="241" t="s">
        <v>149</v>
      </c>
      <c r="AO95" s="241" t="s">
        <v>149</v>
      </c>
      <c r="AP95" s="241" t="s">
        <v>149</v>
      </c>
      <c r="AQ95" s="241" t="s">
        <v>149</v>
      </c>
      <c r="AR95" s="241" t="s">
        <v>149</v>
      </c>
      <c r="AS95" s="241"/>
      <c r="AT95" s="241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</row>
    <row r="96" spans="1:65" s="245" customFormat="1" ht="13.8" x14ac:dyDescent="0.25">
      <c r="A96" s="241">
        <v>410320</v>
      </c>
      <c r="B96" s="241" t="s">
        <v>712</v>
      </c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 t="s">
        <v>149</v>
      </c>
      <c r="AE96" s="241" t="s">
        <v>149</v>
      </c>
      <c r="AF96" s="241"/>
      <c r="AG96" s="241"/>
      <c r="AH96" s="241"/>
      <c r="AI96" s="241"/>
      <c r="AJ96" s="241"/>
      <c r="AK96" s="241" t="s">
        <v>149</v>
      </c>
      <c r="AL96" s="241"/>
      <c r="AM96" s="241" t="s">
        <v>153</v>
      </c>
      <c r="AN96" s="241" t="s">
        <v>151</v>
      </c>
      <c r="AO96" s="241" t="s">
        <v>149</v>
      </c>
      <c r="AP96" s="241" t="s">
        <v>151</v>
      </c>
      <c r="AQ96" s="241" t="s">
        <v>153</v>
      </c>
      <c r="AR96" s="241" t="s">
        <v>149</v>
      </c>
      <c r="AS96" s="241"/>
      <c r="AT96" s="241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</row>
    <row r="97" spans="1:65" s="245" customFormat="1" ht="13.8" x14ac:dyDescent="0.25">
      <c r="A97" s="245">
        <v>410392</v>
      </c>
      <c r="B97" s="245" t="s">
        <v>712</v>
      </c>
      <c r="X97" s="245" t="s">
        <v>2208</v>
      </c>
      <c r="Y97" s="245" t="s">
        <v>2208</v>
      </c>
      <c r="AA97" s="245" t="s">
        <v>2208</v>
      </c>
      <c r="AD97" s="245" t="s">
        <v>2208</v>
      </c>
      <c r="AE97" s="245" t="s">
        <v>2208</v>
      </c>
      <c r="AH97" s="245" t="s">
        <v>2208</v>
      </c>
      <c r="AI97" s="245" t="s">
        <v>2208</v>
      </c>
      <c r="AK97" s="245" t="s">
        <v>2208</v>
      </c>
      <c r="AL97" s="245" t="s">
        <v>2208</v>
      </c>
      <c r="AM97" s="245" t="s">
        <v>2208</v>
      </c>
      <c r="AN97" s="245" t="s">
        <v>2208</v>
      </c>
      <c r="AO97" s="245" t="s">
        <v>2208</v>
      </c>
      <c r="AP97" s="245" t="s">
        <v>2208</v>
      </c>
      <c r="AQ97" s="245" t="s">
        <v>2208</v>
      </c>
      <c r="AR97" s="245" t="s">
        <v>2208</v>
      </c>
      <c r="AS97" s="245" t="s">
        <v>713</v>
      </c>
      <c r="AT97" s="245" t="s">
        <v>712</v>
      </c>
      <c r="BM97" s="237"/>
    </row>
    <row r="98" spans="1:65" s="245" customFormat="1" ht="13.8" x14ac:dyDescent="0.25">
      <c r="A98" s="241">
        <v>410449</v>
      </c>
      <c r="B98" s="241" t="s">
        <v>712</v>
      </c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 t="s">
        <v>149</v>
      </c>
      <c r="AJ98" s="241"/>
      <c r="AK98" s="241"/>
      <c r="AL98" s="241"/>
      <c r="AM98" s="241"/>
      <c r="AN98" s="241" t="s">
        <v>149</v>
      </c>
      <c r="AO98" s="241" t="s">
        <v>149</v>
      </c>
      <c r="AP98" s="241" t="s">
        <v>149</v>
      </c>
      <c r="AQ98" s="241" t="s">
        <v>149</v>
      </c>
      <c r="AR98" s="241" t="s">
        <v>149</v>
      </c>
      <c r="AS98" s="241"/>
      <c r="AT98" s="241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</row>
    <row r="99" spans="1:65" s="245" customFormat="1" ht="13.8" x14ac:dyDescent="0.25">
      <c r="A99" s="241">
        <v>410559</v>
      </c>
      <c r="B99" s="241" t="s">
        <v>712</v>
      </c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 t="s">
        <v>149</v>
      </c>
      <c r="AH99" s="241"/>
      <c r="AI99" s="241"/>
      <c r="AJ99" s="241"/>
      <c r="AK99" s="241"/>
      <c r="AL99" s="241"/>
      <c r="AM99" s="241"/>
      <c r="AN99" s="241" t="s">
        <v>151</v>
      </c>
      <c r="AO99" s="241" t="s">
        <v>151</v>
      </c>
      <c r="AP99" s="241" t="s">
        <v>149</v>
      </c>
      <c r="AQ99" s="241" t="s">
        <v>151</v>
      </c>
      <c r="AR99" s="241"/>
      <c r="AS99" s="241"/>
      <c r="AT99" s="241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</row>
    <row r="100" spans="1:65" s="245" customFormat="1" ht="13.8" x14ac:dyDescent="0.25">
      <c r="A100" s="241">
        <v>410602</v>
      </c>
      <c r="B100" s="241" t="s">
        <v>712</v>
      </c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 t="s">
        <v>153</v>
      </c>
      <c r="AC100" s="241"/>
      <c r="AD100" s="241" t="s">
        <v>153</v>
      </c>
      <c r="AE100" s="241"/>
      <c r="AF100" s="241" t="s">
        <v>153</v>
      </c>
      <c r="AG100" s="241" t="s">
        <v>153</v>
      </c>
      <c r="AH100" s="241"/>
      <c r="AI100" s="241" t="s">
        <v>149</v>
      </c>
      <c r="AJ100" s="241"/>
      <c r="AK100" s="241" t="s">
        <v>149</v>
      </c>
      <c r="AL100" s="241"/>
      <c r="AM100" s="241" t="s">
        <v>151</v>
      </c>
      <c r="AN100" s="241" t="s">
        <v>149</v>
      </c>
      <c r="AO100" s="241" t="s">
        <v>149</v>
      </c>
      <c r="AP100" s="241" t="s">
        <v>151</v>
      </c>
      <c r="AQ100" s="241" t="s">
        <v>151</v>
      </c>
      <c r="AR100" s="241" t="s">
        <v>151</v>
      </c>
      <c r="AS100" s="241"/>
      <c r="AT100" s="241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</row>
    <row r="101" spans="1:65" s="245" customFormat="1" ht="13.8" x14ac:dyDescent="0.25">
      <c r="A101" s="241">
        <v>410603</v>
      </c>
      <c r="B101" s="241" t="s">
        <v>712</v>
      </c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 t="s">
        <v>151</v>
      </c>
      <c r="AF101" s="241"/>
      <c r="AG101" s="241"/>
      <c r="AH101" s="241"/>
      <c r="AI101" s="241" t="s">
        <v>151</v>
      </c>
      <c r="AJ101" s="241" t="s">
        <v>151</v>
      </c>
      <c r="AK101" s="241"/>
      <c r="AL101" s="241"/>
      <c r="AM101" s="241"/>
      <c r="AN101" s="241" t="s">
        <v>151</v>
      </c>
      <c r="AO101" s="241" t="s">
        <v>149</v>
      </c>
      <c r="AP101" s="241" t="s">
        <v>149</v>
      </c>
      <c r="AQ101" s="241" t="s">
        <v>149</v>
      </c>
      <c r="AR101" s="241" t="s">
        <v>149</v>
      </c>
      <c r="AS101" s="241"/>
      <c r="AT101" s="241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</row>
    <row r="102" spans="1:65" s="245" customFormat="1" ht="13.8" x14ac:dyDescent="0.25">
      <c r="A102" s="241">
        <v>410612</v>
      </c>
      <c r="B102" s="241" t="s">
        <v>712</v>
      </c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 t="s">
        <v>149</v>
      </c>
      <c r="AG102" s="241"/>
      <c r="AH102" s="241"/>
      <c r="AI102" s="241" t="s">
        <v>151</v>
      </c>
      <c r="AJ102" s="241" t="s">
        <v>151</v>
      </c>
      <c r="AK102" s="241" t="s">
        <v>151</v>
      </c>
      <c r="AL102" s="241" t="s">
        <v>149</v>
      </c>
      <c r="AM102" s="241" t="s">
        <v>149</v>
      </c>
      <c r="AN102" s="241" t="s">
        <v>149</v>
      </c>
      <c r="AO102" s="241" t="s">
        <v>153</v>
      </c>
      <c r="AP102" s="241" t="s">
        <v>149</v>
      </c>
      <c r="AQ102" s="241"/>
      <c r="AR102" s="241" t="s">
        <v>149</v>
      </c>
      <c r="AS102" s="241"/>
      <c r="AT102" s="241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</row>
    <row r="103" spans="1:65" s="245" customFormat="1" ht="13.8" x14ac:dyDescent="0.25">
      <c r="A103" s="241">
        <v>410645</v>
      </c>
      <c r="B103" s="241" t="s">
        <v>712</v>
      </c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 t="s">
        <v>153</v>
      </c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 t="s">
        <v>151</v>
      </c>
      <c r="AJ103" s="241"/>
      <c r="AK103" s="241"/>
      <c r="AL103" s="241"/>
      <c r="AM103" s="241"/>
      <c r="AN103" s="241" t="s">
        <v>151</v>
      </c>
      <c r="AO103" s="241"/>
      <c r="AP103" s="241"/>
      <c r="AQ103" s="241"/>
      <c r="AR103" s="241"/>
      <c r="AS103" s="241"/>
      <c r="AT103" s="241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</row>
    <row r="104" spans="1:65" s="245" customFormat="1" ht="13.8" x14ac:dyDescent="0.25">
      <c r="A104" s="241">
        <v>410659</v>
      </c>
      <c r="B104" s="241" t="s">
        <v>712</v>
      </c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 t="s">
        <v>153</v>
      </c>
      <c r="S104" s="241" t="s">
        <v>153</v>
      </c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 t="s">
        <v>153</v>
      </c>
      <c r="AF104" s="241"/>
      <c r="AG104" s="241"/>
      <c r="AH104" s="241"/>
      <c r="AI104" s="241" t="s">
        <v>153</v>
      </c>
      <c r="AJ104" s="241" t="s">
        <v>153</v>
      </c>
      <c r="AK104" s="241"/>
      <c r="AL104" s="241"/>
      <c r="AM104" s="241" t="s">
        <v>153</v>
      </c>
      <c r="AN104" s="241" t="s">
        <v>149</v>
      </c>
      <c r="AO104" s="241" t="s">
        <v>149</v>
      </c>
      <c r="AP104" s="241" t="s">
        <v>149</v>
      </c>
      <c r="AQ104" s="241" t="s">
        <v>149</v>
      </c>
      <c r="AR104" s="241"/>
      <c r="AS104" s="241"/>
      <c r="AT104" s="241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</row>
    <row r="105" spans="1:65" s="245" customFormat="1" ht="13.8" x14ac:dyDescent="0.25">
      <c r="A105" s="245">
        <v>410682</v>
      </c>
      <c r="B105" s="245" t="s">
        <v>712</v>
      </c>
      <c r="AM105" s="245" t="s">
        <v>2208</v>
      </c>
      <c r="AS105" s="245" t="s">
        <v>713</v>
      </c>
      <c r="AT105" s="245" t="s">
        <v>712</v>
      </c>
    </row>
    <row r="106" spans="1:65" s="245" customFormat="1" ht="13.8" x14ac:dyDescent="0.25">
      <c r="A106" s="245">
        <v>410690</v>
      </c>
      <c r="B106" s="245" t="s">
        <v>712</v>
      </c>
      <c r="AA106" s="245" t="s">
        <v>2208</v>
      </c>
      <c r="AB106" s="245" t="s">
        <v>2208</v>
      </c>
      <c r="AD106" s="245" t="s">
        <v>2208</v>
      </c>
      <c r="AF106" s="245" t="s">
        <v>2208</v>
      </c>
      <c r="AK106" s="245" t="s">
        <v>2208</v>
      </c>
      <c r="AM106" s="245" t="s">
        <v>2208</v>
      </c>
      <c r="AN106" s="245" t="s">
        <v>2208</v>
      </c>
      <c r="AO106" s="245" t="s">
        <v>2208</v>
      </c>
      <c r="AQ106" s="245" t="s">
        <v>2208</v>
      </c>
      <c r="AR106" s="245" t="s">
        <v>2208</v>
      </c>
      <c r="AS106" s="245" t="s">
        <v>713</v>
      </c>
      <c r="AT106" s="245" t="s">
        <v>712</v>
      </c>
    </row>
    <row r="107" spans="1:65" s="245" customFormat="1" ht="13.8" x14ac:dyDescent="0.25">
      <c r="A107" s="245">
        <v>410737</v>
      </c>
      <c r="B107" s="245" t="s">
        <v>712</v>
      </c>
      <c r="L107" s="245" t="s">
        <v>153</v>
      </c>
      <c r="R107" s="245" t="s">
        <v>149</v>
      </c>
      <c r="AE107" s="245" t="s">
        <v>149</v>
      </c>
      <c r="AK107" s="245" t="s">
        <v>151</v>
      </c>
      <c r="AL107" s="245" t="s">
        <v>153</v>
      </c>
      <c r="AM107" s="245" t="s">
        <v>153</v>
      </c>
      <c r="AP107" s="245" t="s">
        <v>149</v>
      </c>
      <c r="AQ107" s="245" t="s">
        <v>151</v>
      </c>
      <c r="AR107" s="245" t="s">
        <v>149</v>
      </c>
      <c r="AT107" s="245" t="s">
        <v>712</v>
      </c>
    </row>
    <row r="108" spans="1:65" s="245" customFormat="1" ht="13.8" x14ac:dyDescent="0.25">
      <c r="A108" s="241">
        <v>410740</v>
      </c>
      <c r="B108" s="241" t="s">
        <v>712</v>
      </c>
      <c r="C108" s="241"/>
      <c r="D108" s="241"/>
      <c r="E108" s="241"/>
      <c r="F108" s="241"/>
      <c r="G108" s="241"/>
      <c r="H108" s="241"/>
      <c r="I108" s="241"/>
      <c r="J108" s="241"/>
      <c r="K108" s="241"/>
      <c r="L108" s="241" t="s">
        <v>153</v>
      </c>
      <c r="M108" s="241"/>
      <c r="N108" s="241"/>
      <c r="O108" s="241"/>
      <c r="P108" s="241" t="s">
        <v>151</v>
      </c>
      <c r="Q108" s="241"/>
      <c r="R108" s="241" t="s">
        <v>153</v>
      </c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 t="s">
        <v>149</v>
      </c>
      <c r="AF108" s="241"/>
      <c r="AG108" s="241"/>
      <c r="AH108" s="241"/>
      <c r="AI108" s="241" t="s">
        <v>149</v>
      </c>
      <c r="AJ108" s="241" t="s">
        <v>149</v>
      </c>
      <c r="AK108" s="241" t="s">
        <v>149</v>
      </c>
      <c r="AL108" s="241" t="s">
        <v>149</v>
      </c>
      <c r="AM108" s="241" t="s">
        <v>149</v>
      </c>
      <c r="AN108" s="241" t="s">
        <v>149</v>
      </c>
      <c r="AO108" s="241" t="s">
        <v>149</v>
      </c>
      <c r="AP108" s="241" t="s">
        <v>149</v>
      </c>
      <c r="AQ108" s="241" t="s">
        <v>149</v>
      </c>
      <c r="AR108" s="241" t="s">
        <v>149</v>
      </c>
      <c r="AS108" s="241"/>
      <c r="AT108" s="241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</row>
    <row r="109" spans="1:65" s="245" customFormat="1" ht="13.8" x14ac:dyDescent="0.25">
      <c r="A109" s="241">
        <v>410763</v>
      </c>
      <c r="B109" s="241" t="s">
        <v>712</v>
      </c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 t="s">
        <v>153</v>
      </c>
      <c r="AJ109" s="241"/>
      <c r="AK109" s="241"/>
      <c r="AL109" s="241"/>
      <c r="AM109" s="241" t="s">
        <v>149</v>
      </c>
      <c r="AN109" s="241"/>
      <c r="AO109" s="241" t="s">
        <v>149</v>
      </c>
      <c r="AP109" s="241"/>
      <c r="AQ109" s="241"/>
      <c r="AR109" s="241" t="s">
        <v>149</v>
      </c>
      <c r="AS109" s="241"/>
      <c r="AT109" s="241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</row>
    <row r="110" spans="1:65" s="245" customFormat="1" ht="13.8" x14ac:dyDescent="0.25">
      <c r="A110" s="241">
        <v>410825</v>
      </c>
      <c r="B110" s="241" t="s">
        <v>712</v>
      </c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 t="s">
        <v>153</v>
      </c>
      <c r="AB110" s="241" t="s">
        <v>153</v>
      </c>
      <c r="AC110" s="241"/>
      <c r="AD110" s="241" t="s">
        <v>153</v>
      </c>
      <c r="AE110" s="241"/>
      <c r="AF110" s="241" t="s">
        <v>153</v>
      </c>
      <c r="AG110" s="241"/>
      <c r="AH110" s="241"/>
      <c r="AI110" s="241" t="s">
        <v>151</v>
      </c>
      <c r="AJ110" s="241" t="s">
        <v>151</v>
      </c>
      <c r="AK110" s="241" t="s">
        <v>151</v>
      </c>
      <c r="AL110" s="241" t="s">
        <v>151</v>
      </c>
      <c r="AM110" s="241" t="s">
        <v>151</v>
      </c>
      <c r="AN110" s="241" t="s">
        <v>151</v>
      </c>
      <c r="AO110" s="241" t="s">
        <v>151</v>
      </c>
      <c r="AP110" s="241" t="s">
        <v>151</v>
      </c>
      <c r="AQ110" s="241" t="s">
        <v>151</v>
      </c>
      <c r="AR110" s="241" t="s">
        <v>149</v>
      </c>
      <c r="AS110" s="241"/>
      <c r="AT110" s="241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</row>
    <row r="111" spans="1:65" s="245" customFormat="1" ht="13.8" x14ac:dyDescent="0.25">
      <c r="A111" s="241">
        <v>410833</v>
      </c>
      <c r="B111" s="241" t="s">
        <v>712</v>
      </c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 t="s">
        <v>153</v>
      </c>
      <c r="Z111" s="241"/>
      <c r="AA111" s="241"/>
      <c r="AB111" s="241"/>
      <c r="AC111" s="241"/>
      <c r="AD111" s="241" t="s">
        <v>153</v>
      </c>
      <c r="AE111" s="241"/>
      <c r="AF111" s="241" t="s">
        <v>153</v>
      </c>
      <c r="AG111" s="241"/>
      <c r="AH111" s="241" t="s">
        <v>153</v>
      </c>
      <c r="AI111" s="241" t="s">
        <v>149</v>
      </c>
      <c r="AJ111" s="241" t="s">
        <v>151</v>
      </c>
      <c r="AK111" s="241"/>
      <c r="AL111" s="241"/>
      <c r="AM111" s="241" t="s">
        <v>149</v>
      </c>
      <c r="AN111" s="241" t="s">
        <v>149</v>
      </c>
      <c r="AO111" s="241" t="s">
        <v>149</v>
      </c>
      <c r="AP111" s="241" t="s">
        <v>149</v>
      </c>
      <c r="AQ111" s="241" t="s">
        <v>149</v>
      </c>
      <c r="AR111" s="241" t="s">
        <v>149</v>
      </c>
      <c r="AS111" s="241"/>
      <c r="AT111" s="241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</row>
    <row r="112" spans="1:65" s="245" customFormat="1" ht="13.8" x14ac:dyDescent="0.25">
      <c r="A112" s="241">
        <v>410849</v>
      </c>
      <c r="B112" s="241" t="s">
        <v>712</v>
      </c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 t="s">
        <v>153</v>
      </c>
      <c r="AN112" s="241"/>
      <c r="AO112" s="241" t="s">
        <v>153</v>
      </c>
      <c r="AP112" s="241"/>
      <c r="AQ112" s="241"/>
      <c r="AR112" s="241"/>
      <c r="AS112" s="241"/>
      <c r="AT112" s="241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</row>
    <row r="113" spans="1:65" s="245" customFormat="1" ht="13.8" x14ac:dyDescent="0.25">
      <c r="A113" s="241">
        <v>410893</v>
      </c>
      <c r="B113" s="241" t="s">
        <v>712</v>
      </c>
      <c r="C113" s="241"/>
      <c r="D113" s="241"/>
      <c r="E113" s="241"/>
      <c r="F113" s="241"/>
      <c r="G113" s="241"/>
      <c r="H113" s="241"/>
      <c r="I113" s="241"/>
      <c r="J113" s="241"/>
      <c r="K113" s="241"/>
      <c r="L113" s="241" t="s">
        <v>153</v>
      </c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 t="s">
        <v>153</v>
      </c>
      <c r="AE113" s="241" t="s">
        <v>149</v>
      </c>
      <c r="AF113" s="241" t="s">
        <v>151</v>
      </c>
      <c r="AG113" s="241"/>
      <c r="AH113" s="241"/>
      <c r="AI113" s="241" t="s">
        <v>149</v>
      </c>
      <c r="AJ113" s="241" t="s">
        <v>149</v>
      </c>
      <c r="AK113" s="241" t="s">
        <v>149</v>
      </c>
      <c r="AL113" s="241" t="s">
        <v>149</v>
      </c>
      <c r="AM113" s="241" t="s">
        <v>149</v>
      </c>
      <c r="AN113" s="241" t="s">
        <v>149</v>
      </c>
      <c r="AO113" s="241" t="s">
        <v>149</v>
      </c>
      <c r="AP113" s="241" t="s">
        <v>149</v>
      </c>
      <c r="AQ113" s="241" t="s">
        <v>149</v>
      </c>
      <c r="AR113" s="241" t="s">
        <v>149</v>
      </c>
      <c r="AS113" s="241"/>
      <c r="AT113" s="241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</row>
    <row r="114" spans="1:65" s="245" customFormat="1" ht="13.8" x14ac:dyDescent="0.25">
      <c r="A114" s="245">
        <v>410895</v>
      </c>
      <c r="B114" s="245" t="s">
        <v>712</v>
      </c>
      <c r="AB114" s="245" t="s">
        <v>153</v>
      </c>
      <c r="AF114" s="245" t="s">
        <v>153</v>
      </c>
      <c r="AG114" s="245" t="s">
        <v>153</v>
      </c>
      <c r="AJ114" s="245" t="s">
        <v>151</v>
      </c>
      <c r="AL114" s="245" t="s">
        <v>153</v>
      </c>
      <c r="AM114" s="245" t="s">
        <v>153</v>
      </c>
      <c r="AN114" s="245" t="s">
        <v>151</v>
      </c>
      <c r="AO114" s="245" t="s">
        <v>149</v>
      </c>
      <c r="AP114" s="245" t="s">
        <v>149</v>
      </c>
      <c r="AQ114" s="245" t="s">
        <v>151</v>
      </c>
      <c r="AR114" s="245" t="s">
        <v>149</v>
      </c>
      <c r="AT114" s="245" t="s">
        <v>712</v>
      </c>
    </row>
    <row r="115" spans="1:65" s="245" customFormat="1" ht="13.8" x14ac:dyDescent="0.25">
      <c r="A115" s="245">
        <v>411217</v>
      </c>
      <c r="B115" s="245" t="s">
        <v>712</v>
      </c>
      <c r="AN115" s="245" t="s">
        <v>2208</v>
      </c>
      <c r="AO115" s="245" t="s">
        <v>2208</v>
      </c>
      <c r="AP115" s="245" t="s">
        <v>2208</v>
      </c>
      <c r="AQ115" s="245" t="s">
        <v>2208</v>
      </c>
      <c r="AR115" s="245" t="s">
        <v>2208</v>
      </c>
      <c r="AS115" s="245" t="s">
        <v>713</v>
      </c>
      <c r="AT115" s="245" t="s">
        <v>769</v>
      </c>
    </row>
    <row r="116" spans="1:65" s="245" customFormat="1" ht="13.8" x14ac:dyDescent="0.25">
      <c r="A116" s="241">
        <v>411333</v>
      </c>
      <c r="B116" s="241" t="s">
        <v>712</v>
      </c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 t="s">
        <v>153</v>
      </c>
      <c r="AK116" s="241"/>
      <c r="AL116" s="241"/>
      <c r="AM116" s="241" t="s">
        <v>153</v>
      </c>
      <c r="AN116" s="241" t="s">
        <v>153</v>
      </c>
      <c r="AO116" s="241"/>
      <c r="AP116" s="241"/>
      <c r="AQ116" s="241"/>
      <c r="AR116" s="241"/>
      <c r="AS116" s="241"/>
      <c r="AT116" s="241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  <c r="BI116" s="237"/>
      <c r="BJ116" s="237"/>
      <c r="BK116" s="237"/>
      <c r="BL116" s="237"/>
    </row>
    <row r="117" spans="1:65" s="245" customFormat="1" ht="13.8" x14ac:dyDescent="0.25">
      <c r="A117" s="241">
        <v>411376</v>
      </c>
      <c r="B117" s="241" t="s">
        <v>712</v>
      </c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 t="s">
        <v>153</v>
      </c>
      <c r="AL117" s="241"/>
      <c r="AM117" s="241"/>
      <c r="AN117" s="241" t="s">
        <v>151</v>
      </c>
      <c r="AO117" s="241" t="s">
        <v>151</v>
      </c>
      <c r="AP117" s="241"/>
      <c r="AQ117" s="241"/>
      <c r="AR117" s="241"/>
      <c r="AS117" s="241"/>
      <c r="AT117" s="241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</row>
    <row r="118" spans="1:65" s="245" customFormat="1" ht="13.8" x14ac:dyDescent="0.25">
      <c r="A118" s="241">
        <v>411422</v>
      </c>
      <c r="B118" s="241" t="s">
        <v>712</v>
      </c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 t="s">
        <v>153</v>
      </c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 t="s">
        <v>153</v>
      </c>
      <c r="AE118" s="241" t="s">
        <v>149</v>
      </c>
      <c r="AF118" s="241"/>
      <c r="AG118" s="241"/>
      <c r="AH118" s="241"/>
      <c r="AI118" s="241" t="s">
        <v>149</v>
      </c>
      <c r="AJ118" s="241" t="s">
        <v>149</v>
      </c>
      <c r="AK118" s="241" t="s">
        <v>149</v>
      </c>
      <c r="AL118" s="241" t="s">
        <v>149</v>
      </c>
      <c r="AM118" s="241" t="s">
        <v>149</v>
      </c>
      <c r="AN118" s="241" t="s">
        <v>151</v>
      </c>
      <c r="AO118" s="241" t="s">
        <v>151</v>
      </c>
      <c r="AP118" s="241" t="s">
        <v>151</v>
      </c>
      <c r="AQ118" s="241" t="s">
        <v>151</v>
      </c>
      <c r="AR118" s="241" t="s">
        <v>151</v>
      </c>
      <c r="AS118" s="241"/>
      <c r="AT118" s="241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</row>
    <row r="119" spans="1:65" s="245" customFormat="1" ht="13.8" x14ac:dyDescent="0.25">
      <c r="A119" s="241">
        <v>411446</v>
      </c>
      <c r="B119" s="241" t="s">
        <v>712</v>
      </c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 t="s">
        <v>153</v>
      </c>
      <c r="Z119" s="241"/>
      <c r="AA119" s="241"/>
      <c r="AB119" s="241"/>
      <c r="AC119" s="241"/>
      <c r="AD119" s="241" t="s">
        <v>153</v>
      </c>
      <c r="AE119" s="241" t="s">
        <v>153</v>
      </c>
      <c r="AF119" s="241"/>
      <c r="AG119" s="241"/>
      <c r="AH119" s="241"/>
      <c r="AI119" s="241" t="s">
        <v>151</v>
      </c>
      <c r="AJ119" s="241" t="s">
        <v>151</v>
      </c>
      <c r="AK119" s="241" t="s">
        <v>149</v>
      </c>
      <c r="AL119" s="241" t="s">
        <v>149</v>
      </c>
      <c r="AM119" s="241" t="s">
        <v>151</v>
      </c>
      <c r="AN119" s="241" t="s">
        <v>149</v>
      </c>
      <c r="AO119" s="241" t="s">
        <v>151</v>
      </c>
      <c r="AP119" s="241" t="s">
        <v>151</v>
      </c>
      <c r="AQ119" s="241" t="s">
        <v>149</v>
      </c>
      <c r="AR119" s="241" t="s">
        <v>151</v>
      </c>
      <c r="AS119" s="241"/>
      <c r="AT119" s="241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</row>
    <row r="120" spans="1:65" s="245" customFormat="1" ht="13.8" x14ac:dyDescent="0.25">
      <c r="A120" s="245">
        <v>411510</v>
      </c>
      <c r="B120" s="245" t="s">
        <v>712</v>
      </c>
      <c r="AN120" s="245" t="s">
        <v>149</v>
      </c>
      <c r="AO120" s="245" t="s">
        <v>149</v>
      </c>
      <c r="AP120" s="245" t="s">
        <v>149</v>
      </c>
      <c r="AQ120" s="245" t="s">
        <v>149</v>
      </c>
      <c r="AR120" s="245" t="s">
        <v>149</v>
      </c>
      <c r="AS120" s="245" t="s">
        <v>724</v>
      </c>
      <c r="AT120" s="245" t="s">
        <v>712</v>
      </c>
    </row>
    <row r="121" spans="1:65" s="245" customFormat="1" ht="13.8" x14ac:dyDescent="0.25">
      <c r="A121" s="241">
        <v>411573</v>
      </c>
      <c r="B121" s="241" t="s">
        <v>712</v>
      </c>
      <c r="C121" s="241"/>
      <c r="D121" s="241"/>
      <c r="E121" s="241"/>
      <c r="F121" s="241"/>
      <c r="G121" s="241"/>
      <c r="H121" s="241"/>
      <c r="I121" s="241"/>
      <c r="J121" s="241"/>
      <c r="K121" s="241"/>
      <c r="L121" s="241" t="s">
        <v>151</v>
      </c>
      <c r="M121" s="241"/>
      <c r="N121" s="241"/>
      <c r="O121" s="241"/>
      <c r="P121" s="241"/>
      <c r="Q121" s="241"/>
      <c r="R121" s="241" t="s">
        <v>149</v>
      </c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 t="s">
        <v>149</v>
      </c>
      <c r="AF121" s="241"/>
      <c r="AG121" s="241"/>
      <c r="AH121" s="241"/>
      <c r="AI121" s="241"/>
      <c r="AJ121" s="241"/>
      <c r="AK121" s="241" t="s">
        <v>149</v>
      </c>
      <c r="AL121" s="241" t="s">
        <v>151</v>
      </c>
      <c r="AM121" s="241"/>
      <c r="AN121" s="241" t="s">
        <v>151</v>
      </c>
      <c r="AO121" s="241" t="s">
        <v>151</v>
      </c>
      <c r="AP121" s="241" t="s">
        <v>149</v>
      </c>
      <c r="AQ121" s="241" t="s">
        <v>149</v>
      </c>
      <c r="AR121" s="241" t="s">
        <v>151</v>
      </c>
      <c r="AS121" s="241"/>
      <c r="AT121" s="241"/>
      <c r="AU121" s="237"/>
      <c r="AV121" s="237"/>
      <c r="AW121" s="237"/>
      <c r="AX121" s="237"/>
      <c r="AY121" s="237"/>
      <c r="AZ121" s="237"/>
      <c r="BA121" s="237"/>
      <c r="BB121" s="237"/>
      <c r="BC121" s="237"/>
      <c r="BD121" s="237"/>
      <c r="BE121" s="237"/>
      <c r="BF121" s="237"/>
      <c r="BG121" s="237"/>
      <c r="BH121" s="237"/>
      <c r="BI121" s="237"/>
      <c r="BJ121" s="237"/>
      <c r="BK121" s="237"/>
      <c r="BL121" s="237"/>
    </row>
    <row r="122" spans="1:65" s="245" customFormat="1" ht="13.8" x14ac:dyDescent="0.25">
      <c r="A122" s="241">
        <v>411589</v>
      </c>
      <c r="B122" s="241" t="s">
        <v>712</v>
      </c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 t="s">
        <v>153</v>
      </c>
      <c r="AE122" s="241"/>
      <c r="AF122" s="241"/>
      <c r="AG122" s="241"/>
      <c r="AH122" s="241"/>
      <c r="AI122" s="241" t="s">
        <v>151</v>
      </c>
      <c r="AJ122" s="241" t="s">
        <v>151</v>
      </c>
      <c r="AK122" s="241"/>
      <c r="AL122" s="241"/>
      <c r="AM122" s="241" t="s">
        <v>151</v>
      </c>
      <c r="AN122" s="241" t="s">
        <v>151</v>
      </c>
      <c r="AO122" s="241" t="s">
        <v>151</v>
      </c>
      <c r="AP122" s="241"/>
      <c r="AQ122" s="241" t="s">
        <v>151</v>
      </c>
      <c r="AR122" s="241" t="s">
        <v>151</v>
      </c>
      <c r="AS122" s="241"/>
      <c r="AT122" s="241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</row>
    <row r="123" spans="1:65" s="245" customFormat="1" ht="13.8" x14ac:dyDescent="0.25">
      <c r="A123" s="245">
        <v>411595</v>
      </c>
      <c r="B123" s="245" t="s">
        <v>712</v>
      </c>
      <c r="D123" s="245" t="s">
        <v>2208</v>
      </c>
      <c r="G123" s="245" t="s">
        <v>2208</v>
      </c>
      <c r="R123" s="245" t="s">
        <v>2208</v>
      </c>
      <c r="Y123" s="245" t="s">
        <v>2208</v>
      </c>
      <c r="AD123" s="245" t="s">
        <v>2208</v>
      </c>
      <c r="AE123" s="245" t="s">
        <v>2208</v>
      </c>
      <c r="AI123" s="245" t="s">
        <v>2208</v>
      </c>
      <c r="AJ123" s="245" t="s">
        <v>2208</v>
      </c>
      <c r="AK123" s="245" t="s">
        <v>2208</v>
      </c>
      <c r="AM123" s="245" t="s">
        <v>2208</v>
      </c>
      <c r="AN123" s="245" t="s">
        <v>2208</v>
      </c>
      <c r="AO123" s="245" t="s">
        <v>2208</v>
      </c>
      <c r="AP123" s="245" t="s">
        <v>2208</v>
      </c>
      <c r="AQ123" s="245" t="s">
        <v>2208</v>
      </c>
      <c r="AR123" s="245" t="s">
        <v>2208</v>
      </c>
      <c r="AS123" s="245" t="s">
        <v>692</v>
      </c>
      <c r="AT123" s="245" t="s">
        <v>712</v>
      </c>
      <c r="BM123" s="237"/>
    </row>
    <row r="124" spans="1:65" s="245" customFormat="1" ht="13.8" x14ac:dyDescent="0.25">
      <c r="A124" s="241">
        <v>411596</v>
      </c>
      <c r="B124" s="241" t="s">
        <v>712</v>
      </c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 t="s">
        <v>151</v>
      </c>
      <c r="AF124" s="241" t="s">
        <v>153</v>
      </c>
      <c r="AG124" s="241"/>
      <c r="AH124" s="241"/>
      <c r="AI124" s="241" t="s">
        <v>151</v>
      </c>
      <c r="AJ124" s="241" t="s">
        <v>151</v>
      </c>
      <c r="AK124" s="241" t="s">
        <v>151</v>
      </c>
      <c r="AL124" s="241"/>
      <c r="AM124" s="241" t="s">
        <v>151</v>
      </c>
      <c r="AN124" s="241" t="s">
        <v>149</v>
      </c>
      <c r="AO124" s="241" t="s">
        <v>149</v>
      </c>
      <c r="AP124" s="241" t="s">
        <v>149</v>
      </c>
      <c r="AQ124" s="241" t="s">
        <v>149</v>
      </c>
      <c r="AR124" s="241" t="s">
        <v>149</v>
      </c>
      <c r="AS124" s="241"/>
      <c r="AT124" s="241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</row>
    <row r="125" spans="1:65" s="245" customFormat="1" ht="13.8" x14ac:dyDescent="0.25">
      <c r="A125" s="241">
        <v>411609</v>
      </c>
      <c r="B125" s="241" t="s">
        <v>769</v>
      </c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 t="s">
        <v>151</v>
      </c>
      <c r="AE125" s="241" t="s">
        <v>151</v>
      </c>
      <c r="AF125" s="241" t="s">
        <v>151</v>
      </c>
      <c r="AG125" s="241"/>
      <c r="AH125" s="241"/>
      <c r="AI125" s="241" t="s">
        <v>149</v>
      </c>
      <c r="AJ125" s="241" t="s">
        <v>149</v>
      </c>
      <c r="AK125" s="241" t="s">
        <v>149</v>
      </c>
      <c r="AL125" s="241" t="s">
        <v>149</v>
      </c>
      <c r="AM125" s="241" t="s">
        <v>149</v>
      </c>
      <c r="AN125" s="241"/>
      <c r="AO125" s="241"/>
      <c r="AP125" s="241"/>
      <c r="AQ125" s="241"/>
      <c r="AR125" s="241"/>
      <c r="AS125" s="241"/>
      <c r="AT125" s="241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7"/>
      <c r="BJ125" s="237"/>
      <c r="BK125" s="237"/>
      <c r="BL125" s="237"/>
    </row>
    <row r="126" spans="1:65" s="245" customFormat="1" ht="13.8" x14ac:dyDescent="0.25">
      <c r="A126" s="241">
        <v>411620</v>
      </c>
      <c r="B126" s="241" t="s">
        <v>712</v>
      </c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 t="s">
        <v>153</v>
      </c>
      <c r="X126" s="241"/>
      <c r="Y126" s="241" t="s">
        <v>153</v>
      </c>
      <c r="Z126" s="241"/>
      <c r="AA126" s="241"/>
      <c r="AB126" s="241"/>
      <c r="AC126" s="241"/>
      <c r="AD126" s="241" t="s">
        <v>151</v>
      </c>
      <c r="AE126" s="241"/>
      <c r="AF126" s="241"/>
      <c r="AG126" s="241" t="s">
        <v>153</v>
      </c>
      <c r="AH126" s="241"/>
      <c r="AI126" s="241" t="s">
        <v>149</v>
      </c>
      <c r="AJ126" s="241" t="s">
        <v>149</v>
      </c>
      <c r="AK126" s="241" t="s">
        <v>149</v>
      </c>
      <c r="AL126" s="241" t="s">
        <v>149</v>
      </c>
      <c r="AM126" s="241" t="s">
        <v>149</v>
      </c>
      <c r="AN126" s="241" t="s">
        <v>149</v>
      </c>
      <c r="AO126" s="241" t="s">
        <v>149</v>
      </c>
      <c r="AP126" s="241" t="s">
        <v>149</v>
      </c>
      <c r="AQ126" s="241" t="s">
        <v>149</v>
      </c>
      <c r="AR126" s="241" t="s">
        <v>149</v>
      </c>
      <c r="AS126" s="241"/>
      <c r="AT126" s="241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7"/>
      <c r="BJ126" s="237"/>
      <c r="BK126" s="237"/>
      <c r="BL126" s="237"/>
      <c r="BM126" s="237"/>
    </row>
    <row r="127" spans="1:65" s="245" customFormat="1" ht="13.8" x14ac:dyDescent="0.25">
      <c r="A127" s="245">
        <v>411658</v>
      </c>
      <c r="B127" s="245" t="s">
        <v>712</v>
      </c>
      <c r="AA127" s="245" t="s">
        <v>2208</v>
      </c>
      <c r="AB127" s="245" t="s">
        <v>2208</v>
      </c>
      <c r="AE127" s="245" t="s">
        <v>2208</v>
      </c>
      <c r="AF127" s="245" t="s">
        <v>2208</v>
      </c>
      <c r="AK127" s="245" t="s">
        <v>2208</v>
      </c>
      <c r="AL127" s="245" t="s">
        <v>2208</v>
      </c>
      <c r="AM127" s="245" t="s">
        <v>2208</v>
      </c>
      <c r="AN127" s="245" t="s">
        <v>2208</v>
      </c>
      <c r="AO127" s="245" t="s">
        <v>2208</v>
      </c>
      <c r="AP127" s="245" t="s">
        <v>2208</v>
      </c>
      <c r="AQ127" s="245" t="s">
        <v>2208</v>
      </c>
      <c r="AR127" s="245" t="s">
        <v>2208</v>
      </c>
      <c r="AS127" s="245" t="s">
        <v>713</v>
      </c>
      <c r="AT127" s="245" t="s">
        <v>712</v>
      </c>
    </row>
    <row r="128" spans="1:65" s="245" customFormat="1" ht="13.8" x14ac:dyDescent="0.25">
      <c r="A128" s="241">
        <v>411685</v>
      </c>
      <c r="B128" s="241" t="s">
        <v>712</v>
      </c>
      <c r="C128" s="241"/>
      <c r="D128" s="241"/>
      <c r="E128" s="241"/>
      <c r="F128" s="241"/>
      <c r="G128" s="241"/>
      <c r="H128" s="241"/>
      <c r="I128" s="241" t="s">
        <v>153</v>
      </c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 t="s">
        <v>153</v>
      </c>
      <c r="AC128" s="241"/>
      <c r="AD128" s="241"/>
      <c r="AE128" s="241"/>
      <c r="AF128" s="241" t="s">
        <v>153</v>
      </c>
      <c r="AG128" s="241"/>
      <c r="AH128" s="241" t="s">
        <v>153</v>
      </c>
      <c r="AI128" s="241" t="s">
        <v>151</v>
      </c>
      <c r="AJ128" s="241" t="s">
        <v>151</v>
      </c>
      <c r="AK128" s="241" t="s">
        <v>151</v>
      </c>
      <c r="AL128" s="241"/>
      <c r="AM128" s="241" t="s">
        <v>149</v>
      </c>
      <c r="AN128" s="241" t="s">
        <v>151</v>
      </c>
      <c r="AO128" s="241" t="s">
        <v>149</v>
      </c>
      <c r="AP128" s="241" t="s">
        <v>151</v>
      </c>
      <c r="AQ128" s="241" t="s">
        <v>149</v>
      </c>
      <c r="AR128" s="241" t="s">
        <v>151</v>
      </c>
      <c r="AS128" s="241"/>
      <c r="AT128" s="241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</row>
    <row r="129" spans="1:65" s="245" customFormat="1" ht="13.8" x14ac:dyDescent="0.25">
      <c r="A129" s="241">
        <v>411689</v>
      </c>
      <c r="B129" s="241" t="s">
        <v>712</v>
      </c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 t="s">
        <v>153</v>
      </c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41"/>
      <c r="AT129" s="241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7"/>
      <c r="BG129" s="237"/>
      <c r="BH129" s="237"/>
      <c r="BI129" s="237"/>
      <c r="BJ129" s="237"/>
      <c r="BK129" s="237"/>
      <c r="BL129" s="237"/>
    </row>
    <row r="130" spans="1:65" s="245" customFormat="1" ht="13.8" x14ac:dyDescent="0.25">
      <c r="A130" s="241">
        <v>411794</v>
      </c>
      <c r="B130" s="241" t="s">
        <v>712</v>
      </c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 t="s">
        <v>153</v>
      </c>
      <c r="AE130" s="241"/>
      <c r="AF130" s="241"/>
      <c r="AG130" s="241"/>
      <c r="AH130" s="241"/>
      <c r="AI130" s="241"/>
      <c r="AJ130" s="241"/>
      <c r="AK130" s="241"/>
      <c r="AL130" s="241"/>
      <c r="AM130" s="241" t="s">
        <v>151</v>
      </c>
      <c r="AN130" s="241" t="s">
        <v>151</v>
      </c>
      <c r="AO130" s="241" t="s">
        <v>151</v>
      </c>
      <c r="AP130" s="241" t="s">
        <v>151</v>
      </c>
      <c r="AQ130" s="241" t="s">
        <v>151</v>
      </c>
      <c r="AR130" s="241" t="s">
        <v>151</v>
      </c>
      <c r="AS130" s="241"/>
      <c r="AT130" s="241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</row>
    <row r="131" spans="1:65" s="245" customFormat="1" ht="13.8" x14ac:dyDescent="0.25">
      <c r="A131" s="245">
        <v>411795</v>
      </c>
      <c r="B131" s="245" t="s">
        <v>712</v>
      </c>
      <c r="AD131" s="245" t="s">
        <v>2208</v>
      </c>
      <c r="AI131" s="245" t="s">
        <v>2208</v>
      </c>
      <c r="AK131" s="245" t="s">
        <v>2208</v>
      </c>
      <c r="AN131" s="245" t="s">
        <v>2208</v>
      </c>
      <c r="AO131" s="245" t="s">
        <v>2208</v>
      </c>
      <c r="AP131" s="245" t="s">
        <v>2208</v>
      </c>
      <c r="AR131" s="245" t="s">
        <v>2208</v>
      </c>
      <c r="AS131" s="245" t="s">
        <v>713</v>
      </c>
      <c r="AT131" s="245" t="s">
        <v>712</v>
      </c>
    </row>
    <row r="132" spans="1:65" s="245" customFormat="1" ht="13.8" x14ac:dyDescent="0.25">
      <c r="A132" s="245">
        <v>411805</v>
      </c>
      <c r="B132" s="245" t="s">
        <v>712</v>
      </c>
      <c r="AA132" s="245" t="s">
        <v>2208</v>
      </c>
      <c r="AD132" s="245" t="s">
        <v>2208</v>
      </c>
      <c r="AJ132" s="245" t="s">
        <v>2208</v>
      </c>
      <c r="AM132" s="245" t="s">
        <v>2208</v>
      </c>
      <c r="AO132" s="245" t="s">
        <v>2208</v>
      </c>
      <c r="AP132" s="245" t="s">
        <v>2208</v>
      </c>
      <c r="AR132" s="245" t="s">
        <v>2208</v>
      </c>
      <c r="AS132" s="245" t="s">
        <v>713</v>
      </c>
      <c r="AT132" s="245" t="s">
        <v>712</v>
      </c>
    </row>
    <row r="133" spans="1:65" s="245" customFormat="1" ht="13.8" x14ac:dyDescent="0.25">
      <c r="A133" s="241">
        <v>411819</v>
      </c>
      <c r="B133" s="241" t="s">
        <v>712</v>
      </c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 t="s">
        <v>151</v>
      </c>
      <c r="AG133" s="241"/>
      <c r="AH133" s="241"/>
      <c r="AI133" s="241"/>
      <c r="AJ133" s="241" t="s">
        <v>149</v>
      </c>
      <c r="AK133" s="241"/>
      <c r="AL133" s="241"/>
      <c r="AM133" s="241" t="s">
        <v>153</v>
      </c>
      <c r="AN133" s="241"/>
      <c r="AO133" s="241"/>
      <c r="AP133" s="241"/>
      <c r="AQ133" s="241"/>
      <c r="AR133" s="241"/>
      <c r="AS133" s="241"/>
      <c r="AT133" s="241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</row>
    <row r="134" spans="1:65" s="245" customFormat="1" ht="13.8" x14ac:dyDescent="0.25">
      <c r="A134" s="245">
        <v>411839</v>
      </c>
      <c r="B134" s="245" t="s">
        <v>712</v>
      </c>
      <c r="AA134" s="245" t="s">
        <v>2208</v>
      </c>
      <c r="AB134" s="245" t="s">
        <v>2208</v>
      </c>
      <c r="AM134" s="245" t="s">
        <v>2208</v>
      </c>
      <c r="AN134" s="245" t="s">
        <v>2208</v>
      </c>
      <c r="AO134" s="245" t="s">
        <v>2208</v>
      </c>
      <c r="AS134" s="245" t="s">
        <v>713</v>
      </c>
      <c r="AT134" s="245" t="s">
        <v>712</v>
      </c>
    </row>
    <row r="135" spans="1:65" s="245" customFormat="1" ht="13.8" x14ac:dyDescent="0.25">
      <c r="A135" s="245">
        <v>411854</v>
      </c>
      <c r="B135" s="245" t="s">
        <v>712</v>
      </c>
      <c r="AD135" s="245" t="s">
        <v>151</v>
      </c>
      <c r="AF135" s="245" t="s">
        <v>151</v>
      </c>
      <c r="AI135" s="245" t="s">
        <v>153</v>
      </c>
      <c r="AM135" s="245" t="s">
        <v>153</v>
      </c>
      <c r="AO135" s="245" t="s">
        <v>151</v>
      </c>
      <c r="AR135" s="245" t="s">
        <v>153</v>
      </c>
      <c r="AS135" s="245" t="s">
        <v>724</v>
      </c>
      <c r="AT135" s="245" t="s">
        <v>712</v>
      </c>
    </row>
    <row r="136" spans="1:65" s="245" customFormat="1" ht="13.8" x14ac:dyDescent="0.25">
      <c r="A136" s="245">
        <v>411905</v>
      </c>
      <c r="B136" s="245" t="s">
        <v>712</v>
      </c>
      <c r="Y136" s="245" t="s">
        <v>2208</v>
      </c>
      <c r="AA136" s="245" t="s">
        <v>2208</v>
      </c>
      <c r="AF136" s="245" t="s">
        <v>2208</v>
      </c>
      <c r="AG136" s="245" t="s">
        <v>2208</v>
      </c>
      <c r="AI136" s="245" t="s">
        <v>2208</v>
      </c>
      <c r="AJ136" s="245" t="s">
        <v>2208</v>
      </c>
      <c r="AK136" s="245" t="s">
        <v>2208</v>
      </c>
      <c r="AL136" s="245" t="s">
        <v>2208</v>
      </c>
      <c r="AM136" s="245" t="s">
        <v>2208</v>
      </c>
      <c r="AN136" s="245" t="s">
        <v>2208</v>
      </c>
      <c r="AO136" s="245" t="s">
        <v>2208</v>
      </c>
      <c r="AP136" s="245" t="s">
        <v>2208</v>
      </c>
      <c r="AQ136" s="245" t="s">
        <v>2208</v>
      </c>
      <c r="AR136" s="245" t="s">
        <v>2208</v>
      </c>
      <c r="AS136" s="245" t="s">
        <v>702</v>
      </c>
      <c r="AT136" s="245" t="s">
        <v>712</v>
      </c>
      <c r="BM136" s="237"/>
    </row>
    <row r="137" spans="1:65" s="245" customFormat="1" ht="13.8" x14ac:dyDescent="0.25">
      <c r="A137" s="241">
        <v>412007</v>
      </c>
      <c r="B137" s="241" t="s">
        <v>712</v>
      </c>
      <c r="C137" s="241"/>
      <c r="D137" s="241"/>
      <c r="E137" s="241"/>
      <c r="F137" s="241"/>
      <c r="G137" s="241"/>
      <c r="H137" s="241"/>
      <c r="I137" s="241"/>
      <c r="J137" s="241"/>
      <c r="K137" s="241" t="s">
        <v>151</v>
      </c>
      <c r="L137" s="241"/>
      <c r="M137" s="241"/>
      <c r="N137" s="241"/>
      <c r="O137" s="241"/>
      <c r="P137" s="241"/>
      <c r="Q137" s="241"/>
      <c r="R137" s="241"/>
      <c r="S137" s="241"/>
      <c r="T137" s="241"/>
      <c r="U137" s="241" t="s">
        <v>149</v>
      </c>
      <c r="V137" s="241"/>
      <c r="W137" s="241"/>
      <c r="X137" s="241"/>
      <c r="Y137" s="241" t="s">
        <v>153</v>
      </c>
      <c r="Z137" s="241"/>
      <c r="AA137" s="241"/>
      <c r="AB137" s="241"/>
      <c r="AC137" s="241"/>
      <c r="AD137" s="241"/>
      <c r="AE137" s="241"/>
      <c r="AF137" s="241"/>
      <c r="AG137" s="241" t="s">
        <v>149</v>
      </c>
      <c r="AH137" s="241"/>
      <c r="AI137" s="241" t="s">
        <v>151</v>
      </c>
      <c r="AJ137" s="241"/>
      <c r="AK137" s="241"/>
      <c r="AL137" s="241"/>
      <c r="AM137" s="241"/>
      <c r="AN137" s="241" t="s">
        <v>149</v>
      </c>
      <c r="AO137" s="241" t="s">
        <v>149</v>
      </c>
      <c r="AP137" s="241" t="s">
        <v>149</v>
      </c>
      <c r="AQ137" s="241" t="s">
        <v>149</v>
      </c>
      <c r="AR137" s="241"/>
      <c r="AS137" s="241"/>
      <c r="AT137" s="241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  <c r="BI137" s="237"/>
      <c r="BJ137" s="237"/>
      <c r="BK137" s="237"/>
      <c r="BL137" s="237"/>
    </row>
    <row r="138" spans="1:65" s="245" customFormat="1" ht="13.8" x14ac:dyDescent="0.25">
      <c r="A138" s="241">
        <v>412012</v>
      </c>
      <c r="B138" s="241" t="s">
        <v>712</v>
      </c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 t="s">
        <v>151</v>
      </c>
      <c r="AC138" s="241"/>
      <c r="AD138" s="241"/>
      <c r="AE138" s="241"/>
      <c r="AF138" s="241"/>
      <c r="AG138" s="241"/>
      <c r="AH138" s="241"/>
      <c r="AI138" s="241" t="s">
        <v>149</v>
      </c>
      <c r="AJ138" s="241" t="s">
        <v>149</v>
      </c>
      <c r="AK138" s="241"/>
      <c r="AL138" s="241"/>
      <c r="AM138" s="241" t="s">
        <v>149</v>
      </c>
      <c r="AN138" s="241" t="s">
        <v>151</v>
      </c>
      <c r="AO138" s="241" t="s">
        <v>151</v>
      </c>
      <c r="AP138" s="241" t="s">
        <v>149</v>
      </c>
      <c r="AQ138" s="241" t="s">
        <v>149</v>
      </c>
      <c r="AR138" s="241" t="s">
        <v>151</v>
      </c>
      <c r="AS138" s="241"/>
      <c r="AT138" s="241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</row>
    <row r="139" spans="1:65" s="245" customFormat="1" ht="13.8" x14ac:dyDescent="0.25">
      <c r="A139" s="245">
        <v>412036</v>
      </c>
      <c r="B139" s="245" t="s">
        <v>712</v>
      </c>
      <c r="AO139" s="245" t="s">
        <v>2208</v>
      </c>
      <c r="AR139" s="245" t="s">
        <v>2208</v>
      </c>
      <c r="AS139" s="245" t="s">
        <v>713</v>
      </c>
      <c r="AT139" s="245" t="s">
        <v>712</v>
      </c>
    </row>
    <row r="140" spans="1:65" s="245" customFormat="1" ht="13.8" x14ac:dyDescent="0.25">
      <c r="A140" s="245">
        <v>412037</v>
      </c>
      <c r="B140" s="245" t="s">
        <v>712</v>
      </c>
      <c r="AE140" s="245" t="s">
        <v>2208</v>
      </c>
      <c r="AR140" s="245" t="s">
        <v>2208</v>
      </c>
      <c r="AS140" s="245" t="s">
        <v>713</v>
      </c>
      <c r="AT140" s="245" t="s">
        <v>712</v>
      </c>
    </row>
    <row r="141" spans="1:65" s="245" customFormat="1" ht="13.8" x14ac:dyDescent="0.25">
      <c r="A141" s="241">
        <v>412177</v>
      </c>
      <c r="B141" s="241" t="s">
        <v>712</v>
      </c>
      <c r="C141" s="241"/>
      <c r="D141" s="241" t="s">
        <v>153</v>
      </c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 t="s">
        <v>153</v>
      </c>
      <c r="AE141" s="241"/>
      <c r="AF141" s="241" t="s">
        <v>153</v>
      </c>
      <c r="AG141" s="241"/>
      <c r="AH141" s="241"/>
      <c r="AI141" s="241" t="s">
        <v>151</v>
      </c>
      <c r="AJ141" s="241" t="s">
        <v>151</v>
      </c>
      <c r="AK141" s="241" t="s">
        <v>153</v>
      </c>
      <c r="AL141" s="241"/>
      <c r="AM141" s="241" t="s">
        <v>151</v>
      </c>
      <c r="AN141" s="241" t="s">
        <v>151</v>
      </c>
      <c r="AO141" s="241" t="s">
        <v>151</v>
      </c>
      <c r="AP141" s="241" t="s">
        <v>149</v>
      </c>
      <c r="AQ141" s="241" t="s">
        <v>151</v>
      </c>
      <c r="AR141" s="241" t="s">
        <v>149</v>
      </c>
      <c r="AS141" s="241"/>
      <c r="AT141" s="241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</row>
    <row r="142" spans="1:65" s="245" customFormat="1" ht="13.8" x14ac:dyDescent="0.25">
      <c r="A142" s="241">
        <v>412189</v>
      </c>
      <c r="B142" s="241" t="s">
        <v>712</v>
      </c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 t="s">
        <v>153</v>
      </c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 t="s">
        <v>153</v>
      </c>
      <c r="AP142" s="241"/>
      <c r="AQ142" s="241"/>
      <c r="AR142" s="241"/>
      <c r="AS142" s="241"/>
      <c r="AT142" s="241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</row>
    <row r="143" spans="1:65" s="245" customFormat="1" ht="13.8" x14ac:dyDescent="0.25">
      <c r="A143" s="245">
        <v>412191</v>
      </c>
      <c r="B143" s="245" t="s">
        <v>769</v>
      </c>
      <c r="AD143" s="245" t="s">
        <v>2208</v>
      </c>
      <c r="AE143" s="245" t="s">
        <v>2208</v>
      </c>
      <c r="AF143" s="245" t="s">
        <v>2208</v>
      </c>
      <c r="AI143" s="245" t="s">
        <v>2208</v>
      </c>
      <c r="AJ143" s="245" t="s">
        <v>2208</v>
      </c>
      <c r="AK143" s="245" t="s">
        <v>2208</v>
      </c>
      <c r="AL143" s="245" t="s">
        <v>2208</v>
      </c>
      <c r="AM143" s="245" t="s">
        <v>2208</v>
      </c>
      <c r="AS143" s="245" t="s">
        <v>713</v>
      </c>
      <c r="AT143" s="245" t="s">
        <v>158</v>
      </c>
    </row>
    <row r="144" spans="1:65" s="245" customFormat="1" ht="13.8" x14ac:dyDescent="0.25">
      <c r="A144" s="245">
        <v>412207</v>
      </c>
      <c r="B144" s="245" t="s">
        <v>712</v>
      </c>
      <c r="R144" s="245" t="s">
        <v>2208</v>
      </c>
      <c r="AE144" s="245" t="s">
        <v>2208</v>
      </c>
      <c r="AK144" s="245" t="s">
        <v>2208</v>
      </c>
      <c r="AL144" s="245" t="s">
        <v>2208</v>
      </c>
      <c r="AM144" s="245" t="s">
        <v>2208</v>
      </c>
      <c r="AO144" s="245" t="s">
        <v>2208</v>
      </c>
      <c r="AP144" s="245" t="s">
        <v>2208</v>
      </c>
      <c r="AQ144" s="245" t="s">
        <v>2208</v>
      </c>
      <c r="AR144" s="245" t="s">
        <v>2208</v>
      </c>
      <c r="AS144" s="245" t="s">
        <v>713</v>
      </c>
      <c r="AT144" s="245" t="s">
        <v>712</v>
      </c>
    </row>
    <row r="145" spans="1:65" s="245" customFormat="1" ht="13.8" x14ac:dyDescent="0.25">
      <c r="A145" s="245">
        <v>412510</v>
      </c>
      <c r="B145" s="245" t="s">
        <v>712</v>
      </c>
      <c r="W145" s="245" t="s">
        <v>153</v>
      </c>
      <c r="AI145" s="245" t="s">
        <v>151</v>
      </c>
      <c r="AJ145" s="245" t="s">
        <v>153</v>
      </c>
      <c r="AK145" s="245" t="s">
        <v>151</v>
      </c>
      <c r="AM145" s="245" t="s">
        <v>153</v>
      </c>
      <c r="AN145" s="245" t="s">
        <v>151</v>
      </c>
      <c r="AO145" s="245" t="s">
        <v>151</v>
      </c>
      <c r="AP145" s="245" t="s">
        <v>151</v>
      </c>
      <c r="AQ145" s="245" t="s">
        <v>151</v>
      </c>
      <c r="AR145" s="245" t="s">
        <v>149</v>
      </c>
      <c r="AT145" s="245" t="s">
        <v>712</v>
      </c>
    </row>
    <row r="146" spans="1:65" s="245" customFormat="1" ht="13.8" x14ac:dyDescent="0.25">
      <c r="A146" s="245">
        <v>412584</v>
      </c>
      <c r="B146" s="245" t="s">
        <v>712</v>
      </c>
      <c r="AA146" s="245" t="s">
        <v>2208</v>
      </c>
      <c r="AE146" s="245" t="s">
        <v>2208</v>
      </c>
      <c r="AF146" s="245" t="s">
        <v>2208</v>
      </c>
      <c r="AI146" s="245" t="s">
        <v>2208</v>
      </c>
      <c r="AJ146" s="245" t="s">
        <v>2208</v>
      </c>
      <c r="AK146" s="245" t="s">
        <v>2208</v>
      </c>
      <c r="AL146" s="245" t="s">
        <v>2208</v>
      </c>
      <c r="AM146" s="245" t="s">
        <v>2208</v>
      </c>
      <c r="AN146" s="245" t="s">
        <v>2208</v>
      </c>
      <c r="AO146" s="245" t="s">
        <v>2208</v>
      </c>
      <c r="AP146" s="245" t="s">
        <v>2208</v>
      </c>
      <c r="AQ146" s="245" t="s">
        <v>2208</v>
      </c>
      <c r="AR146" s="245" t="s">
        <v>2208</v>
      </c>
      <c r="AS146" s="245" t="s">
        <v>713</v>
      </c>
      <c r="AT146" s="245" t="s">
        <v>769</v>
      </c>
    </row>
    <row r="147" spans="1:65" s="245" customFormat="1" ht="13.8" x14ac:dyDescent="0.25">
      <c r="A147" s="245">
        <v>412611</v>
      </c>
      <c r="B147" s="245" t="s">
        <v>712</v>
      </c>
      <c r="AF147" s="245" t="s">
        <v>2208</v>
      </c>
      <c r="AM147" s="245" t="s">
        <v>2208</v>
      </c>
      <c r="AS147" s="245" t="s">
        <v>713</v>
      </c>
      <c r="AT147" s="245" t="s">
        <v>712</v>
      </c>
    </row>
    <row r="148" spans="1:65" s="245" customFormat="1" ht="13.8" x14ac:dyDescent="0.25">
      <c r="A148" s="245">
        <v>412647</v>
      </c>
      <c r="B148" s="245" t="s">
        <v>712</v>
      </c>
      <c r="AA148" s="245" t="s">
        <v>2208</v>
      </c>
      <c r="AB148" s="245" t="s">
        <v>2208</v>
      </c>
      <c r="AD148" s="245" t="s">
        <v>2208</v>
      </c>
      <c r="AE148" s="245" t="s">
        <v>2208</v>
      </c>
      <c r="AF148" s="245" t="s">
        <v>2208</v>
      </c>
      <c r="AH148" s="245" t="s">
        <v>2208</v>
      </c>
      <c r="AI148" s="245" t="s">
        <v>2208</v>
      </c>
      <c r="AJ148" s="245" t="s">
        <v>2208</v>
      </c>
      <c r="AK148" s="245" t="s">
        <v>2208</v>
      </c>
      <c r="AL148" s="245" t="s">
        <v>2208</v>
      </c>
      <c r="AM148" s="245" t="s">
        <v>2208</v>
      </c>
      <c r="AN148" s="245" t="s">
        <v>2208</v>
      </c>
      <c r="AO148" s="245" t="s">
        <v>2208</v>
      </c>
      <c r="AP148" s="245" t="s">
        <v>2208</v>
      </c>
      <c r="AQ148" s="245" t="s">
        <v>2208</v>
      </c>
      <c r="AR148" s="245" t="s">
        <v>2208</v>
      </c>
      <c r="AS148" s="245" t="s">
        <v>690</v>
      </c>
      <c r="AT148" s="245" t="s">
        <v>712</v>
      </c>
      <c r="BM148" s="237"/>
    </row>
    <row r="149" spans="1:65" s="245" customFormat="1" ht="13.8" x14ac:dyDescent="0.25">
      <c r="A149" s="241">
        <v>412671</v>
      </c>
      <c r="B149" s="241" t="s">
        <v>712</v>
      </c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 t="s">
        <v>149</v>
      </c>
      <c r="AH149" s="241"/>
      <c r="AI149" s="241" t="s">
        <v>149</v>
      </c>
      <c r="AJ149" s="241"/>
      <c r="AK149" s="241" t="s">
        <v>151</v>
      </c>
      <c r="AL149" s="241"/>
      <c r="AM149" s="241" t="s">
        <v>149</v>
      </c>
      <c r="AN149" s="241" t="s">
        <v>149</v>
      </c>
      <c r="AO149" s="241" t="s">
        <v>149</v>
      </c>
      <c r="AP149" s="241" t="s">
        <v>149</v>
      </c>
      <c r="AQ149" s="241" t="s">
        <v>149</v>
      </c>
      <c r="AR149" s="241" t="s">
        <v>149</v>
      </c>
      <c r="AS149" s="241"/>
      <c r="AT149" s="241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</row>
    <row r="150" spans="1:65" s="245" customFormat="1" ht="13.8" x14ac:dyDescent="0.25">
      <c r="A150" s="245">
        <v>412703</v>
      </c>
      <c r="B150" s="245" t="s">
        <v>712</v>
      </c>
      <c r="AF150" s="245" t="s">
        <v>2208</v>
      </c>
      <c r="AG150" s="245" t="s">
        <v>2208</v>
      </c>
      <c r="AK150" s="245" t="s">
        <v>2208</v>
      </c>
      <c r="AL150" s="245" t="s">
        <v>2208</v>
      </c>
      <c r="AM150" s="245" t="s">
        <v>2208</v>
      </c>
      <c r="AO150" s="245" t="s">
        <v>2208</v>
      </c>
      <c r="AP150" s="245" t="s">
        <v>2208</v>
      </c>
      <c r="AQ150" s="245" t="s">
        <v>2208</v>
      </c>
      <c r="AS150" s="245" t="s">
        <v>691</v>
      </c>
      <c r="AT150" s="245" t="s">
        <v>712</v>
      </c>
    </row>
    <row r="151" spans="1:65" s="245" customFormat="1" ht="13.8" x14ac:dyDescent="0.25">
      <c r="A151" s="241">
        <v>412727</v>
      </c>
      <c r="B151" s="241" t="s">
        <v>712</v>
      </c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 t="s">
        <v>153</v>
      </c>
      <c r="Z151" s="241"/>
      <c r="AA151" s="241"/>
      <c r="AB151" s="241"/>
      <c r="AC151" s="241"/>
      <c r="AD151" s="241"/>
      <c r="AE151" s="241" t="s">
        <v>151</v>
      </c>
      <c r="AF151" s="241"/>
      <c r="AG151" s="241"/>
      <c r="AH151" s="241"/>
      <c r="AI151" s="241" t="s">
        <v>153</v>
      </c>
      <c r="AJ151" s="241" t="s">
        <v>153</v>
      </c>
      <c r="AK151" s="241" t="s">
        <v>149</v>
      </c>
      <c r="AL151" s="241" t="s">
        <v>153</v>
      </c>
      <c r="AM151" s="241" t="s">
        <v>151</v>
      </c>
      <c r="AN151" s="241" t="s">
        <v>149</v>
      </c>
      <c r="AO151" s="241" t="s">
        <v>149</v>
      </c>
      <c r="AP151" s="241" t="s">
        <v>151</v>
      </c>
      <c r="AQ151" s="241" t="s">
        <v>149</v>
      </c>
      <c r="AR151" s="241" t="s">
        <v>149</v>
      </c>
      <c r="AS151" s="241"/>
      <c r="AT151" s="241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  <c r="BI151" s="237"/>
      <c r="BJ151" s="237"/>
      <c r="BK151" s="237"/>
      <c r="BL151" s="237"/>
    </row>
    <row r="152" spans="1:65" s="245" customFormat="1" ht="13.8" x14ac:dyDescent="0.25">
      <c r="A152" s="241">
        <v>412743</v>
      </c>
      <c r="B152" s="241" t="s">
        <v>712</v>
      </c>
      <c r="C152" s="241"/>
      <c r="D152" s="241"/>
      <c r="E152" s="241"/>
      <c r="F152" s="241"/>
      <c r="G152" s="241"/>
      <c r="H152" s="241"/>
      <c r="I152" s="241"/>
      <c r="J152" s="241"/>
      <c r="K152" s="241"/>
      <c r="L152" s="241" t="s">
        <v>153</v>
      </c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 t="s">
        <v>153</v>
      </c>
      <c r="AF152" s="241"/>
      <c r="AG152" s="241"/>
      <c r="AH152" s="241"/>
      <c r="AI152" s="241" t="s">
        <v>151</v>
      </c>
      <c r="AJ152" s="241"/>
      <c r="AK152" s="241" t="s">
        <v>149</v>
      </c>
      <c r="AL152" s="241"/>
      <c r="AM152" s="241" t="s">
        <v>153</v>
      </c>
      <c r="AN152" s="241" t="s">
        <v>151</v>
      </c>
      <c r="AO152" s="241"/>
      <c r="AP152" s="241"/>
      <c r="AQ152" s="241"/>
      <c r="AR152" s="241" t="s">
        <v>149</v>
      </c>
      <c r="AS152" s="241"/>
      <c r="AT152" s="241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  <c r="BI152" s="237"/>
      <c r="BJ152" s="237"/>
      <c r="BK152" s="237"/>
      <c r="BL152" s="237"/>
    </row>
    <row r="153" spans="1:65" s="245" customFormat="1" ht="13.8" x14ac:dyDescent="0.25">
      <c r="A153" s="245">
        <v>412774</v>
      </c>
      <c r="B153" s="245" t="s">
        <v>712</v>
      </c>
      <c r="AA153" s="245" t="s">
        <v>2208</v>
      </c>
      <c r="AB153" s="245" t="s">
        <v>2208</v>
      </c>
      <c r="AD153" s="245" t="s">
        <v>2208</v>
      </c>
      <c r="AF153" s="245" t="s">
        <v>2208</v>
      </c>
      <c r="AH153" s="245" t="s">
        <v>2208</v>
      </c>
      <c r="AI153" s="245" t="s">
        <v>2208</v>
      </c>
      <c r="AJ153" s="245" t="s">
        <v>2208</v>
      </c>
      <c r="AK153" s="245" t="s">
        <v>2208</v>
      </c>
      <c r="AL153" s="245" t="s">
        <v>2208</v>
      </c>
      <c r="AM153" s="245" t="s">
        <v>2208</v>
      </c>
      <c r="AN153" s="245" t="s">
        <v>2208</v>
      </c>
      <c r="AO153" s="245" t="s">
        <v>2208</v>
      </c>
      <c r="AP153" s="245" t="s">
        <v>2208</v>
      </c>
      <c r="AQ153" s="245" t="s">
        <v>2208</v>
      </c>
      <c r="AR153" s="245" t="s">
        <v>2208</v>
      </c>
      <c r="AS153" s="245" t="s">
        <v>691</v>
      </c>
      <c r="AT153" s="245" t="s">
        <v>712</v>
      </c>
      <c r="BM153" s="237"/>
    </row>
    <row r="154" spans="1:65" s="245" customFormat="1" ht="13.8" x14ac:dyDescent="0.25">
      <c r="A154" s="245">
        <v>412801</v>
      </c>
      <c r="B154" s="245" t="s">
        <v>712</v>
      </c>
      <c r="J154" s="245" t="s">
        <v>2208</v>
      </c>
      <c r="R154" s="245" t="s">
        <v>2208</v>
      </c>
      <c r="AE154" s="245" t="s">
        <v>2208</v>
      </c>
      <c r="AF154" s="245" t="s">
        <v>2208</v>
      </c>
      <c r="AI154" s="245" t="s">
        <v>2208</v>
      </c>
      <c r="AJ154" s="245" t="s">
        <v>2208</v>
      </c>
      <c r="AK154" s="245" t="s">
        <v>2208</v>
      </c>
      <c r="AL154" s="245" t="s">
        <v>2208</v>
      </c>
      <c r="AM154" s="245" t="s">
        <v>2208</v>
      </c>
      <c r="AN154" s="245" t="s">
        <v>2208</v>
      </c>
      <c r="AO154" s="245" t="s">
        <v>2208</v>
      </c>
      <c r="AP154" s="245" t="s">
        <v>2208</v>
      </c>
      <c r="AQ154" s="245" t="s">
        <v>2208</v>
      </c>
      <c r="AR154" s="245" t="s">
        <v>2208</v>
      </c>
      <c r="AS154" s="245" t="s">
        <v>702</v>
      </c>
      <c r="AT154" s="245" t="s">
        <v>712</v>
      </c>
      <c r="BM154" s="237"/>
    </row>
    <row r="155" spans="1:65" s="245" customFormat="1" ht="13.8" x14ac:dyDescent="0.25">
      <c r="A155" s="241">
        <v>412916</v>
      </c>
      <c r="B155" s="241" t="s">
        <v>769</v>
      </c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 t="s">
        <v>153</v>
      </c>
      <c r="AE155" s="241" t="s">
        <v>153</v>
      </c>
      <c r="AF155" s="241" t="s">
        <v>153</v>
      </c>
      <c r="AG155" s="241"/>
      <c r="AH155" s="241" t="s">
        <v>153</v>
      </c>
      <c r="AI155" s="241" t="s">
        <v>149</v>
      </c>
      <c r="AJ155" s="241" t="s">
        <v>149</v>
      </c>
      <c r="AK155" s="241" t="s">
        <v>149</v>
      </c>
      <c r="AL155" s="241" t="s">
        <v>149</v>
      </c>
      <c r="AM155" s="241" t="s">
        <v>149</v>
      </c>
      <c r="AN155" s="241"/>
      <c r="AO155" s="241"/>
      <c r="AP155" s="241"/>
      <c r="AQ155" s="241"/>
      <c r="AR155" s="241"/>
      <c r="AS155" s="241"/>
      <c r="AT155" s="241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</row>
    <row r="156" spans="1:65" s="245" customFormat="1" ht="13.8" x14ac:dyDescent="0.25">
      <c r="A156" s="241">
        <v>412939</v>
      </c>
      <c r="B156" s="241" t="s">
        <v>712</v>
      </c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 t="s">
        <v>153</v>
      </c>
      <c r="AF156" s="241"/>
      <c r="AG156" s="241"/>
      <c r="AH156" s="241"/>
      <c r="AI156" s="241" t="s">
        <v>153</v>
      </c>
      <c r="AJ156" s="241" t="s">
        <v>151</v>
      </c>
      <c r="AK156" s="241" t="s">
        <v>151</v>
      </c>
      <c r="AL156" s="241" t="s">
        <v>151</v>
      </c>
      <c r="AM156" s="241" t="s">
        <v>153</v>
      </c>
      <c r="AN156" s="241" t="s">
        <v>149</v>
      </c>
      <c r="AO156" s="241" t="s">
        <v>149</v>
      </c>
      <c r="AP156" s="241" t="s">
        <v>149</v>
      </c>
      <c r="AQ156" s="241" t="s">
        <v>149</v>
      </c>
      <c r="AR156" s="241" t="s">
        <v>149</v>
      </c>
      <c r="AS156" s="241"/>
      <c r="AT156" s="241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</row>
    <row r="157" spans="1:65" s="245" customFormat="1" ht="13.8" x14ac:dyDescent="0.25">
      <c r="A157" s="245">
        <v>412957</v>
      </c>
      <c r="B157" s="245" t="s">
        <v>712</v>
      </c>
      <c r="AJ157" s="245" t="s">
        <v>2208</v>
      </c>
      <c r="AK157" s="245" t="s">
        <v>2208</v>
      </c>
      <c r="AL157" s="245" t="s">
        <v>2208</v>
      </c>
      <c r="AN157" s="245" t="s">
        <v>2208</v>
      </c>
      <c r="AO157" s="245" t="s">
        <v>2208</v>
      </c>
      <c r="AP157" s="245" t="s">
        <v>2208</v>
      </c>
      <c r="AQ157" s="245" t="s">
        <v>2208</v>
      </c>
      <c r="AR157" s="245" t="s">
        <v>2208</v>
      </c>
      <c r="AS157" s="245" t="s">
        <v>2223</v>
      </c>
      <c r="AT157" s="245" t="s">
        <v>712</v>
      </c>
    </row>
    <row r="158" spans="1:65" s="245" customFormat="1" ht="13.8" x14ac:dyDescent="0.25">
      <c r="A158" s="241">
        <v>413019</v>
      </c>
      <c r="B158" s="241" t="s">
        <v>712</v>
      </c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 t="s">
        <v>153</v>
      </c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 t="s">
        <v>151</v>
      </c>
      <c r="AF158" s="241" t="s">
        <v>153</v>
      </c>
      <c r="AG158" s="241"/>
      <c r="AH158" s="241"/>
      <c r="AI158" s="241" t="s">
        <v>149</v>
      </c>
      <c r="AJ158" s="241" t="s">
        <v>149</v>
      </c>
      <c r="AK158" s="241" t="s">
        <v>149</v>
      </c>
      <c r="AL158" s="241" t="s">
        <v>151</v>
      </c>
      <c r="AM158" s="241" t="s">
        <v>151</v>
      </c>
      <c r="AN158" s="241" t="s">
        <v>149</v>
      </c>
      <c r="AO158" s="241" t="s">
        <v>149</v>
      </c>
      <c r="AP158" s="241" t="s">
        <v>149</v>
      </c>
      <c r="AQ158" s="241" t="s">
        <v>149</v>
      </c>
      <c r="AR158" s="241" t="s">
        <v>149</v>
      </c>
      <c r="AS158" s="241"/>
      <c r="AT158" s="241"/>
      <c r="AU158" s="237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7"/>
      <c r="BG158" s="237"/>
      <c r="BH158" s="237"/>
      <c r="BI158" s="237"/>
      <c r="BJ158" s="237"/>
      <c r="BK158" s="237"/>
      <c r="BL158" s="237"/>
    </row>
    <row r="159" spans="1:65" s="245" customFormat="1" ht="13.8" x14ac:dyDescent="0.25">
      <c r="A159" s="241">
        <v>413028</v>
      </c>
      <c r="B159" s="241" t="s">
        <v>712</v>
      </c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 t="s">
        <v>149</v>
      </c>
      <c r="AJ159" s="241"/>
      <c r="AK159" s="241"/>
      <c r="AL159" s="241"/>
      <c r="AM159" s="241"/>
      <c r="AN159" s="241" t="s">
        <v>149</v>
      </c>
      <c r="AO159" s="241" t="s">
        <v>149</v>
      </c>
      <c r="AP159" s="241" t="s">
        <v>149</v>
      </c>
      <c r="AQ159" s="241" t="s">
        <v>149</v>
      </c>
      <c r="AR159" s="241"/>
      <c r="AS159" s="241"/>
      <c r="AT159" s="241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</row>
    <row r="160" spans="1:65" s="245" customFormat="1" ht="13.8" x14ac:dyDescent="0.25">
      <c r="A160" s="245">
        <v>413132</v>
      </c>
      <c r="B160" s="245" t="s">
        <v>712</v>
      </c>
      <c r="AP160" s="245" t="s">
        <v>2208</v>
      </c>
      <c r="AS160" s="245" t="s">
        <v>691</v>
      </c>
      <c r="AT160" s="245" t="s">
        <v>712</v>
      </c>
    </row>
    <row r="161" spans="1:65" s="245" customFormat="1" ht="13.8" x14ac:dyDescent="0.25">
      <c r="A161" s="245">
        <v>413137</v>
      </c>
      <c r="B161" s="245" t="s">
        <v>712</v>
      </c>
      <c r="AF161" s="245" t="s">
        <v>2208</v>
      </c>
      <c r="AI161" s="245" t="s">
        <v>2208</v>
      </c>
      <c r="AJ161" s="245" t="s">
        <v>2208</v>
      </c>
      <c r="AK161" s="245" t="s">
        <v>2208</v>
      </c>
      <c r="AL161" s="245" t="s">
        <v>2208</v>
      </c>
      <c r="AM161" s="245" t="s">
        <v>2208</v>
      </c>
      <c r="AN161" s="245" t="s">
        <v>2208</v>
      </c>
      <c r="AO161" s="245" t="s">
        <v>2208</v>
      </c>
      <c r="AP161" s="245" t="s">
        <v>2208</v>
      </c>
      <c r="AQ161" s="245" t="s">
        <v>2208</v>
      </c>
      <c r="AR161" s="245" t="s">
        <v>2208</v>
      </c>
      <c r="AS161" s="245" t="s">
        <v>702</v>
      </c>
      <c r="AT161" s="245" t="s">
        <v>712</v>
      </c>
    </row>
    <row r="162" spans="1:65" s="245" customFormat="1" ht="13.8" x14ac:dyDescent="0.25">
      <c r="A162" s="241">
        <v>413153</v>
      </c>
      <c r="B162" s="241" t="s">
        <v>712</v>
      </c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 t="s">
        <v>151</v>
      </c>
      <c r="AF162" s="241"/>
      <c r="AG162" s="241"/>
      <c r="AH162" s="241"/>
      <c r="AI162" s="241" t="s">
        <v>153</v>
      </c>
      <c r="AJ162" s="241" t="s">
        <v>149</v>
      </c>
      <c r="AK162" s="241"/>
      <c r="AL162" s="241"/>
      <c r="AM162" s="241"/>
      <c r="AN162" s="241" t="s">
        <v>149</v>
      </c>
      <c r="AO162" s="241" t="s">
        <v>149</v>
      </c>
      <c r="AP162" s="241" t="s">
        <v>153</v>
      </c>
      <c r="AQ162" s="241" t="s">
        <v>149</v>
      </c>
      <c r="AR162" s="241" t="s">
        <v>149</v>
      </c>
      <c r="AS162" s="241"/>
      <c r="AT162" s="241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</row>
    <row r="163" spans="1:65" s="245" customFormat="1" ht="13.8" x14ac:dyDescent="0.25">
      <c r="A163" s="245">
        <v>413247</v>
      </c>
      <c r="B163" s="245" t="s">
        <v>712</v>
      </c>
      <c r="W163" s="245" t="s">
        <v>2208</v>
      </c>
      <c r="AF163" s="245" t="s">
        <v>2208</v>
      </c>
      <c r="AJ163" s="245" t="s">
        <v>2208</v>
      </c>
      <c r="AK163" s="245" t="s">
        <v>2208</v>
      </c>
      <c r="AL163" s="245" t="s">
        <v>2208</v>
      </c>
      <c r="AM163" s="245" t="s">
        <v>2208</v>
      </c>
      <c r="AN163" s="245" t="s">
        <v>2208</v>
      </c>
      <c r="AO163" s="245" t="s">
        <v>2208</v>
      </c>
      <c r="AP163" s="245" t="s">
        <v>2208</v>
      </c>
      <c r="AQ163" s="245" t="s">
        <v>2208</v>
      </c>
      <c r="AR163" s="245" t="s">
        <v>2208</v>
      </c>
      <c r="AS163" s="245" t="s">
        <v>713</v>
      </c>
      <c r="AT163" s="245" t="s">
        <v>769</v>
      </c>
    </row>
    <row r="164" spans="1:65" s="245" customFormat="1" ht="13.8" x14ac:dyDescent="0.25">
      <c r="A164" s="241">
        <v>413338</v>
      </c>
      <c r="B164" s="241" t="s">
        <v>712</v>
      </c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 t="s">
        <v>151</v>
      </c>
      <c r="AF164" s="241"/>
      <c r="AG164" s="241"/>
      <c r="AH164" s="241" t="s">
        <v>153</v>
      </c>
      <c r="AI164" s="241" t="s">
        <v>151</v>
      </c>
      <c r="AJ164" s="241" t="s">
        <v>151</v>
      </c>
      <c r="AK164" s="241" t="s">
        <v>149</v>
      </c>
      <c r="AL164" s="241"/>
      <c r="AM164" s="241" t="s">
        <v>151</v>
      </c>
      <c r="AN164" s="241" t="s">
        <v>149</v>
      </c>
      <c r="AO164" s="241" t="s">
        <v>149</v>
      </c>
      <c r="AP164" s="241" t="s">
        <v>149</v>
      </c>
      <c r="AQ164" s="241" t="s">
        <v>149</v>
      </c>
      <c r="AR164" s="241" t="s">
        <v>149</v>
      </c>
      <c r="AS164" s="241"/>
      <c r="AT164" s="241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  <c r="BI164" s="237"/>
      <c r="BJ164" s="237"/>
      <c r="BK164" s="237"/>
      <c r="BL164" s="237"/>
    </row>
    <row r="165" spans="1:65" s="245" customFormat="1" ht="13.8" x14ac:dyDescent="0.25">
      <c r="A165" s="241">
        <v>413402</v>
      </c>
      <c r="B165" s="241" t="s">
        <v>712</v>
      </c>
      <c r="C165" s="241"/>
      <c r="D165" s="241"/>
      <c r="E165" s="241"/>
      <c r="F165" s="241"/>
      <c r="G165" s="241" t="s">
        <v>151</v>
      </c>
      <c r="H165" s="241"/>
      <c r="I165" s="241"/>
      <c r="J165" s="241"/>
      <c r="K165" s="241"/>
      <c r="L165" s="241" t="s">
        <v>149</v>
      </c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 t="s">
        <v>153</v>
      </c>
      <c r="AE165" s="241" t="s">
        <v>153</v>
      </c>
      <c r="AF165" s="241"/>
      <c r="AG165" s="241"/>
      <c r="AH165" s="241"/>
      <c r="AI165" s="241" t="s">
        <v>149</v>
      </c>
      <c r="AJ165" s="241" t="s">
        <v>149</v>
      </c>
      <c r="AK165" s="241" t="s">
        <v>149</v>
      </c>
      <c r="AL165" s="241" t="s">
        <v>149</v>
      </c>
      <c r="AM165" s="241" t="s">
        <v>149</v>
      </c>
      <c r="AN165" s="241" t="s">
        <v>149</v>
      </c>
      <c r="AO165" s="241" t="s">
        <v>149</v>
      </c>
      <c r="AP165" s="241" t="s">
        <v>149</v>
      </c>
      <c r="AQ165" s="241" t="s">
        <v>149</v>
      </c>
      <c r="AR165" s="241" t="s">
        <v>149</v>
      </c>
      <c r="AS165" s="241"/>
      <c r="AT165" s="241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  <c r="BI165" s="237"/>
      <c r="BJ165" s="237"/>
      <c r="BK165" s="237"/>
      <c r="BL165" s="237"/>
      <c r="BM165" s="237"/>
    </row>
    <row r="166" spans="1:65" s="245" customFormat="1" ht="13.8" x14ac:dyDescent="0.25">
      <c r="A166" s="241">
        <v>413410</v>
      </c>
      <c r="B166" s="241" t="s">
        <v>712</v>
      </c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 t="s">
        <v>149</v>
      </c>
      <c r="AO166" s="241" t="s">
        <v>149</v>
      </c>
      <c r="AP166" s="241" t="s">
        <v>149</v>
      </c>
      <c r="AQ166" s="241" t="s">
        <v>149</v>
      </c>
      <c r="AR166" s="241" t="s">
        <v>149</v>
      </c>
      <c r="AS166" s="241"/>
      <c r="AT166" s="241"/>
      <c r="AU166" s="237"/>
      <c r="AV166" s="237"/>
      <c r="AW166" s="237"/>
      <c r="AX166" s="237"/>
      <c r="AY166" s="237"/>
      <c r="AZ166" s="237"/>
      <c r="BA166" s="237"/>
      <c r="BB166" s="237"/>
      <c r="BC166" s="237"/>
      <c r="BD166" s="237"/>
      <c r="BE166" s="237"/>
      <c r="BF166" s="237"/>
      <c r="BG166" s="237"/>
      <c r="BH166" s="237"/>
      <c r="BI166" s="237"/>
      <c r="BJ166" s="237"/>
      <c r="BK166" s="237"/>
      <c r="BL166" s="237"/>
    </row>
    <row r="167" spans="1:65" s="245" customFormat="1" ht="13.8" x14ac:dyDescent="0.25">
      <c r="A167" s="245">
        <v>413472</v>
      </c>
      <c r="B167" s="245" t="s">
        <v>712</v>
      </c>
      <c r="R167" s="245" t="s">
        <v>2208</v>
      </c>
      <c r="AL167" s="245" t="s">
        <v>2208</v>
      </c>
      <c r="AR167" s="245" t="s">
        <v>2208</v>
      </c>
      <c r="AS167" s="245" t="s">
        <v>2223</v>
      </c>
      <c r="AT167" s="245" t="s">
        <v>712</v>
      </c>
    </row>
    <row r="168" spans="1:65" s="245" customFormat="1" ht="13.8" x14ac:dyDescent="0.25">
      <c r="A168" s="241">
        <v>413482</v>
      </c>
      <c r="B168" s="241" t="s">
        <v>712</v>
      </c>
      <c r="C168" s="241"/>
      <c r="D168" s="241"/>
      <c r="E168" s="241"/>
      <c r="F168" s="241"/>
      <c r="G168" s="241"/>
      <c r="H168" s="241"/>
      <c r="I168" s="241"/>
      <c r="J168" s="241"/>
      <c r="K168" s="241"/>
      <c r="L168" s="241" t="s">
        <v>153</v>
      </c>
      <c r="M168" s="241"/>
      <c r="N168" s="241"/>
      <c r="O168" s="241"/>
      <c r="P168" s="241"/>
      <c r="Q168" s="241"/>
      <c r="R168" s="241" t="s">
        <v>151</v>
      </c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 t="s">
        <v>149</v>
      </c>
      <c r="AF168" s="241" t="s">
        <v>153</v>
      </c>
      <c r="AG168" s="241"/>
      <c r="AH168" s="241"/>
      <c r="AI168" s="241" t="s">
        <v>151</v>
      </c>
      <c r="AJ168" s="241" t="s">
        <v>151</v>
      </c>
      <c r="AK168" s="241" t="s">
        <v>151</v>
      </c>
      <c r="AL168" s="241" t="s">
        <v>151</v>
      </c>
      <c r="AM168" s="241" t="s">
        <v>151</v>
      </c>
      <c r="AN168" s="241" t="s">
        <v>149</v>
      </c>
      <c r="AO168" s="241" t="s">
        <v>149</v>
      </c>
      <c r="AP168" s="241" t="s">
        <v>149</v>
      </c>
      <c r="AQ168" s="241" t="s">
        <v>151</v>
      </c>
      <c r="AR168" s="241" t="s">
        <v>149</v>
      </c>
      <c r="AS168" s="241"/>
      <c r="AT168" s="241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</row>
    <row r="169" spans="1:65" s="245" customFormat="1" ht="13.8" x14ac:dyDescent="0.25">
      <c r="A169" s="241">
        <v>413496</v>
      </c>
      <c r="B169" s="241" t="s">
        <v>712</v>
      </c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 t="s">
        <v>153</v>
      </c>
      <c r="AG169" s="241"/>
      <c r="AH169" s="241"/>
      <c r="AI169" s="241"/>
      <c r="AJ169" s="241" t="s">
        <v>149</v>
      </c>
      <c r="AK169" s="241" t="s">
        <v>149</v>
      </c>
      <c r="AL169" s="241" t="s">
        <v>149</v>
      </c>
      <c r="AM169" s="241" t="s">
        <v>149</v>
      </c>
      <c r="AN169" s="241"/>
      <c r="AO169" s="241" t="s">
        <v>149</v>
      </c>
      <c r="AP169" s="241" t="s">
        <v>149</v>
      </c>
      <c r="AQ169" s="241" t="s">
        <v>149</v>
      </c>
      <c r="AR169" s="241" t="s">
        <v>149</v>
      </c>
      <c r="AS169" s="241"/>
      <c r="AT169" s="241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</row>
    <row r="170" spans="1:65" s="245" customFormat="1" ht="13.8" x14ac:dyDescent="0.25">
      <c r="A170" s="245">
        <v>413542</v>
      </c>
      <c r="B170" s="245" t="s">
        <v>712</v>
      </c>
      <c r="S170" s="245" t="s">
        <v>2208</v>
      </c>
      <c r="AE170" s="245" t="s">
        <v>2208</v>
      </c>
      <c r="AI170" s="245" t="s">
        <v>2208</v>
      </c>
      <c r="AJ170" s="245" t="s">
        <v>2208</v>
      </c>
      <c r="AK170" s="245" t="s">
        <v>2208</v>
      </c>
      <c r="AL170" s="245" t="s">
        <v>2208</v>
      </c>
      <c r="AM170" s="245" t="s">
        <v>2208</v>
      </c>
      <c r="AN170" s="245" t="s">
        <v>2208</v>
      </c>
      <c r="AO170" s="245" t="s">
        <v>2208</v>
      </c>
      <c r="AP170" s="245" t="s">
        <v>2208</v>
      </c>
      <c r="AQ170" s="245" t="s">
        <v>2208</v>
      </c>
      <c r="AR170" s="245" t="s">
        <v>2208</v>
      </c>
      <c r="AS170" s="245" t="s">
        <v>2210</v>
      </c>
      <c r="AT170" s="245" t="s">
        <v>712</v>
      </c>
    </row>
    <row r="171" spans="1:65" s="245" customFormat="1" ht="13.8" x14ac:dyDescent="0.25">
      <c r="A171" s="245">
        <v>413560</v>
      </c>
      <c r="B171" s="245" t="s">
        <v>712</v>
      </c>
      <c r="I171" s="245" t="s">
        <v>2208</v>
      </c>
      <c r="AA171" s="245" t="s">
        <v>2208</v>
      </c>
      <c r="AC171" s="245" t="s">
        <v>2208</v>
      </c>
      <c r="AD171" s="245" t="s">
        <v>2208</v>
      </c>
      <c r="AF171" s="245" t="s">
        <v>2208</v>
      </c>
      <c r="AH171" s="245" t="s">
        <v>2208</v>
      </c>
      <c r="AI171" s="245" t="s">
        <v>2208</v>
      </c>
      <c r="AJ171" s="245" t="s">
        <v>2208</v>
      </c>
      <c r="AK171" s="245" t="s">
        <v>2208</v>
      </c>
      <c r="AL171" s="245" t="s">
        <v>2208</v>
      </c>
      <c r="AM171" s="245" t="s">
        <v>2208</v>
      </c>
      <c r="AN171" s="245" t="s">
        <v>2208</v>
      </c>
      <c r="AO171" s="245" t="s">
        <v>2208</v>
      </c>
      <c r="AP171" s="245" t="s">
        <v>2208</v>
      </c>
      <c r="AQ171" s="245" t="s">
        <v>2208</v>
      </c>
      <c r="AR171" s="245" t="s">
        <v>2208</v>
      </c>
      <c r="AS171" s="245" t="s">
        <v>692</v>
      </c>
      <c r="AT171" s="245" t="s">
        <v>712</v>
      </c>
      <c r="BM171" s="237"/>
    </row>
    <row r="172" spans="1:65" s="245" customFormat="1" ht="13.8" x14ac:dyDescent="0.25">
      <c r="A172" s="245">
        <v>413597</v>
      </c>
      <c r="B172" s="245" t="s">
        <v>712</v>
      </c>
      <c r="Y172" s="245" t="s">
        <v>2208</v>
      </c>
      <c r="Z172" s="245" t="s">
        <v>2208</v>
      </c>
      <c r="AE172" s="245" t="s">
        <v>2208</v>
      </c>
      <c r="AF172" s="245" t="s">
        <v>2208</v>
      </c>
      <c r="AI172" s="245" t="s">
        <v>2208</v>
      </c>
      <c r="AJ172" s="245" t="s">
        <v>2208</v>
      </c>
      <c r="AK172" s="245" t="s">
        <v>2208</v>
      </c>
      <c r="AL172" s="245" t="s">
        <v>2208</v>
      </c>
      <c r="AM172" s="245" t="s">
        <v>2208</v>
      </c>
      <c r="AN172" s="245" t="s">
        <v>2208</v>
      </c>
      <c r="AO172" s="245" t="s">
        <v>2208</v>
      </c>
      <c r="AP172" s="245" t="s">
        <v>2208</v>
      </c>
      <c r="AQ172" s="245" t="s">
        <v>2208</v>
      </c>
      <c r="AR172" s="245" t="s">
        <v>2208</v>
      </c>
      <c r="AS172" s="245" t="s">
        <v>692</v>
      </c>
      <c r="AT172" s="245" t="s">
        <v>712</v>
      </c>
      <c r="BM172" s="237"/>
    </row>
    <row r="173" spans="1:65" s="245" customFormat="1" ht="13.8" x14ac:dyDescent="0.25">
      <c r="A173" s="241">
        <v>413653</v>
      </c>
      <c r="B173" s="241" t="s">
        <v>712</v>
      </c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 t="s">
        <v>151</v>
      </c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 t="s">
        <v>151</v>
      </c>
      <c r="AS173" s="241"/>
      <c r="AT173" s="241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</row>
    <row r="174" spans="1:65" s="245" customFormat="1" ht="13.8" x14ac:dyDescent="0.25">
      <c r="A174" s="245">
        <v>413730</v>
      </c>
      <c r="B174" s="245" t="s">
        <v>712</v>
      </c>
      <c r="AB174" s="245" t="s">
        <v>2208</v>
      </c>
      <c r="AF174" s="245" t="s">
        <v>2208</v>
      </c>
      <c r="AM174" s="245" t="s">
        <v>2208</v>
      </c>
      <c r="AO174" s="245" t="s">
        <v>2208</v>
      </c>
      <c r="AS174" s="245" t="s">
        <v>713</v>
      </c>
      <c r="AT174" s="245" t="s">
        <v>712</v>
      </c>
    </row>
    <row r="175" spans="1:65" s="245" customFormat="1" ht="13.8" x14ac:dyDescent="0.25">
      <c r="A175" s="245">
        <v>413783</v>
      </c>
      <c r="B175" s="245" t="s">
        <v>712</v>
      </c>
      <c r="AE175" s="245" t="s">
        <v>2208</v>
      </c>
      <c r="AF175" s="245" t="s">
        <v>2208</v>
      </c>
      <c r="AK175" s="245" t="s">
        <v>2208</v>
      </c>
      <c r="AL175" s="245" t="s">
        <v>2208</v>
      </c>
      <c r="AM175" s="245" t="s">
        <v>2208</v>
      </c>
      <c r="AP175" s="245" t="s">
        <v>2208</v>
      </c>
      <c r="AR175" s="245" t="s">
        <v>2208</v>
      </c>
      <c r="AS175" s="245" t="s">
        <v>692</v>
      </c>
      <c r="AT175" s="245" t="s">
        <v>712</v>
      </c>
    </row>
    <row r="176" spans="1:65" s="245" customFormat="1" ht="13.8" x14ac:dyDescent="0.25">
      <c r="A176" s="245">
        <v>413813</v>
      </c>
      <c r="B176" s="245" t="s">
        <v>712</v>
      </c>
      <c r="AG176" s="245" t="s">
        <v>2208</v>
      </c>
      <c r="AJ176" s="245" t="s">
        <v>2208</v>
      </c>
      <c r="AK176" s="245" t="s">
        <v>2208</v>
      </c>
      <c r="AM176" s="245" t="s">
        <v>2208</v>
      </c>
      <c r="AN176" s="245" t="s">
        <v>2208</v>
      </c>
      <c r="AS176" s="245" t="s">
        <v>713</v>
      </c>
      <c r="AT176" s="245" t="s">
        <v>712</v>
      </c>
    </row>
    <row r="177" spans="1:65" s="245" customFormat="1" ht="13.8" x14ac:dyDescent="0.25">
      <c r="A177" s="245">
        <v>413963</v>
      </c>
      <c r="B177" s="245" t="s">
        <v>712</v>
      </c>
      <c r="AJ177" s="245" t="s">
        <v>153</v>
      </c>
      <c r="AK177" s="245" t="s">
        <v>153</v>
      </c>
      <c r="AL177" s="245" t="s">
        <v>151</v>
      </c>
      <c r="AM177" s="245" t="s">
        <v>151</v>
      </c>
      <c r="AN177" s="245" t="s">
        <v>151</v>
      </c>
      <c r="AO177" s="245" t="s">
        <v>151</v>
      </c>
      <c r="AP177" s="245" t="s">
        <v>149</v>
      </c>
      <c r="AQ177" s="245" t="s">
        <v>151</v>
      </c>
      <c r="AR177" s="245" t="s">
        <v>149</v>
      </c>
      <c r="AT177" s="245" t="s">
        <v>712</v>
      </c>
    </row>
    <row r="178" spans="1:65" s="245" customFormat="1" ht="13.8" x14ac:dyDescent="0.25">
      <c r="A178" s="245">
        <v>413975</v>
      </c>
      <c r="B178" s="245" t="s">
        <v>712</v>
      </c>
      <c r="L178" s="245" t="s">
        <v>2208</v>
      </c>
      <c r="Y178" s="245" t="s">
        <v>2208</v>
      </c>
      <c r="AE178" s="245" t="s">
        <v>2208</v>
      </c>
      <c r="AF178" s="245" t="s">
        <v>2208</v>
      </c>
      <c r="AI178" s="245" t="s">
        <v>2208</v>
      </c>
      <c r="AJ178" s="245" t="s">
        <v>2208</v>
      </c>
      <c r="AK178" s="245" t="s">
        <v>2208</v>
      </c>
      <c r="AL178" s="245" t="s">
        <v>2208</v>
      </c>
      <c r="AM178" s="245" t="s">
        <v>2208</v>
      </c>
      <c r="AN178" s="245" t="s">
        <v>2208</v>
      </c>
      <c r="AO178" s="245" t="s">
        <v>2208</v>
      </c>
      <c r="AP178" s="245" t="s">
        <v>2208</v>
      </c>
      <c r="AQ178" s="245" t="s">
        <v>2208</v>
      </c>
      <c r="AR178" s="245" t="s">
        <v>2208</v>
      </c>
      <c r="AS178" s="245" t="s">
        <v>713</v>
      </c>
      <c r="AT178" s="245" t="s">
        <v>712</v>
      </c>
      <c r="BM178" s="237"/>
    </row>
    <row r="179" spans="1:65" s="245" customFormat="1" ht="13.8" x14ac:dyDescent="0.25">
      <c r="A179" s="241">
        <v>414217</v>
      </c>
      <c r="B179" s="241" t="s">
        <v>712</v>
      </c>
      <c r="C179" s="241"/>
      <c r="D179" s="241"/>
      <c r="E179" s="241"/>
      <c r="F179" s="241"/>
      <c r="G179" s="241"/>
      <c r="H179" s="241"/>
      <c r="I179" s="241"/>
      <c r="J179" s="241"/>
      <c r="K179" s="241"/>
      <c r="L179" s="241" t="s">
        <v>151</v>
      </c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 t="s">
        <v>153</v>
      </c>
      <c r="AE179" s="241" t="s">
        <v>153</v>
      </c>
      <c r="AF179" s="241"/>
      <c r="AG179" s="241"/>
      <c r="AH179" s="241"/>
      <c r="AI179" s="241"/>
      <c r="AJ179" s="241" t="s">
        <v>153</v>
      </c>
      <c r="AK179" s="241" t="s">
        <v>153</v>
      </c>
      <c r="AL179" s="241" t="s">
        <v>153</v>
      </c>
      <c r="AM179" s="241" t="s">
        <v>153</v>
      </c>
      <c r="AN179" s="241" t="s">
        <v>151</v>
      </c>
      <c r="AO179" s="241" t="s">
        <v>149</v>
      </c>
      <c r="AP179" s="241" t="s">
        <v>151</v>
      </c>
      <c r="AQ179" s="241"/>
      <c r="AR179" s="241" t="s">
        <v>149</v>
      </c>
      <c r="AS179" s="241"/>
      <c r="AT179" s="241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  <c r="BI179" s="237"/>
      <c r="BJ179" s="237"/>
      <c r="BK179" s="237"/>
      <c r="BL179" s="237"/>
    </row>
    <row r="180" spans="1:65" s="245" customFormat="1" ht="13.8" x14ac:dyDescent="0.25">
      <c r="A180" s="245">
        <v>414669</v>
      </c>
      <c r="B180" s="245" t="s">
        <v>712</v>
      </c>
      <c r="AK180" s="245" t="s">
        <v>2208</v>
      </c>
      <c r="AM180" s="245" t="s">
        <v>2208</v>
      </c>
      <c r="AQ180" s="245" t="s">
        <v>2208</v>
      </c>
      <c r="AR180" s="245" t="s">
        <v>2208</v>
      </c>
      <c r="AS180" s="245" t="s">
        <v>713</v>
      </c>
      <c r="AT180" s="245" t="s">
        <v>712</v>
      </c>
    </row>
    <row r="181" spans="1:65" s="245" customFormat="1" ht="13.8" x14ac:dyDescent="0.25">
      <c r="A181" s="245">
        <v>414730</v>
      </c>
      <c r="B181" s="245" t="s">
        <v>712</v>
      </c>
      <c r="J181" s="245" t="s">
        <v>2208</v>
      </c>
      <c r="AD181" s="245" t="s">
        <v>2208</v>
      </c>
      <c r="AE181" s="245" t="s">
        <v>2208</v>
      </c>
      <c r="AL181" s="245" t="s">
        <v>2208</v>
      </c>
      <c r="AM181" s="245" t="s">
        <v>2208</v>
      </c>
      <c r="AN181" s="245" t="s">
        <v>2208</v>
      </c>
      <c r="AQ181" s="245" t="s">
        <v>2208</v>
      </c>
      <c r="AR181" s="245" t="s">
        <v>2208</v>
      </c>
      <c r="AS181" s="245" t="s">
        <v>713</v>
      </c>
      <c r="AT181" s="245" t="s">
        <v>712</v>
      </c>
    </row>
    <row r="182" spans="1:65" s="245" customFormat="1" ht="13.8" x14ac:dyDescent="0.25">
      <c r="A182" s="245">
        <v>414869</v>
      </c>
      <c r="B182" s="245" t="s">
        <v>712</v>
      </c>
      <c r="S182" s="245" t="s">
        <v>2208</v>
      </c>
      <c r="AG182" s="245" t="s">
        <v>2208</v>
      </c>
      <c r="AI182" s="245" t="s">
        <v>2208</v>
      </c>
      <c r="AN182" s="245" t="s">
        <v>2208</v>
      </c>
      <c r="AQ182" s="245" t="s">
        <v>2208</v>
      </c>
      <c r="AS182" s="245" t="s">
        <v>713</v>
      </c>
      <c r="AT182" s="245" t="s">
        <v>712</v>
      </c>
    </row>
    <row r="183" spans="1:65" s="245" customFormat="1" ht="13.8" x14ac:dyDescent="0.25">
      <c r="A183" s="241">
        <v>414872</v>
      </c>
      <c r="B183" s="241" t="s">
        <v>712</v>
      </c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 t="s">
        <v>151</v>
      </c>
      <c r="X183" s="241" t="s">
        <v>151</v>
      </c>
      <c r="Y183" s="241"/>
      <c r="Z183" s="241"/>
      <c r="AA183" s="241"/>
      <c r="AB183" s="241"/>
      <c r="AC183" s="241"/>
      <c r="AD183" s="241" t="s">
        <v>153</v>
      </c>
      <c r="AE183" s="241"/>
      <c r="AF183" s="241"/>
      <c r="AG183" s="241"/>
      <c r="AH183" s="241"/>
      <c r="AI183" s="241" t="s">
        <v>149</v>
      </c>
      <c r="AJ183" s="241" t="s">
        <v>149</v>
      </c>
      <c r="AK183" s="241" t="s">
        <v>149</v>
      </c>
      <c r="AL183" s="241" t="s">
        <v>149</v>
      </c>
      <c r="AM183" s="241" t="s">
        <v>149</v>
      </c>
      <c r="AN183" s="241" t="s">
        <v>149</v>
      </c>
      <c r="AO183" s="241" t="s">
        <v>149</v>
      </c>
      <c r="AP183" s="241" t="s">
        <v>149</v>
      </c>
      <c r="AQ183" s="241" t="s">
        <v>149</v>
      </c>
      <c r="AR183" s="241" t="s">
        <v>149</v>
      </c>
      <c r="AS183" s="241"/>
      <c r="AT183" s="241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  <c r="BI183" s="237"/>
      <c r="BJ183" s="237"/>
      <c r="BK183" s="237"/>
      <c r="BL183" s="237"/>
    </row>
    <row r="184" spans="1:65" s="245" customFormat="1" ht="13.8" x14ac:dyDescent="0.25">
      <c r="A184" s="245">
        <v>415041</v>
      </c>
      <c r="B184" s="245" t="s">
        <v>712</v>
      </c>
      <c r="Z184" s="245" t="s">
        <v>153</v>
      </c>
      <c r="AD184" s="245" t="s">
        <v>153</v>
      </c>
      <c r="AE184" s="245" t="s">
        <v>153</v>
      </c>
      <c r="AF184" s="245" t="s">
        <v>153</v>
      </c>
      <c r="AG184" s="245" t="s">
        <v>153</v>
      </c>
      <c r="AI184" s="245" t="s">
        <v>149</v>
      </c>
      <c r="AJ184" s="245" t="s">
        <v>149</v>
      </c>
      <c r="AK184" s="245" t="s">
        <v>149</v>
      </c>
      <c r="AL184" s="245" t="s">
        <v>149</v>
      </c>
      <c r="AM184" s="245" t="s">
        <v>149</v>
      </c>
      <c r="AN184" s="245" t="s">
        <v>149</v>
      </c>
      <c r="AO184" s="245" t="s">
        <v>149</v>
      </c>
      <c r="AP184" s="245" t="s">
        <v>149</v>
      </c>
      <c r="AQ184" s="245" t="s">
        <v>149</v>
      </c>
      <c r="AR184" s="245" t="s">
        <v>149</v>
      </c>
      <c r="AT184" s="245" t="s">
        <v>712</v>
      </c>
      <c r="BM184" s="237"/>
    </row>
    <row r="185" spans="1:65" s="245" customFormat="1" ht="13.8" x14ac:dyDescent="0.25">
      <c r="A185" s="245">
        <v>415058</v>
      </c>
      <c r="B185" s="245" t="s">
        <v>712</v>
      </c>
      <c r="Q185" s="245" t="s">
        <v>153</v>
      </c>
      <c r="X185" s="245" t="s">
        <v>153</v>
      </c>
      <c r="AB185" s="245" t="s">
        <v>153</v>
      </c>
      <c r="AF185" s="245" t="s">
        <v>153</v>
      </c>
      <c r="AI185" s="245" t="s">
        <v>153</v>
      </c>
      <c r="AL185" s="245" t="s">
        <v>151</v>
      </c>
      <c r="AM185" s="245" t="s">
        <v>149</v>
      </c>
      <c r="AN185" s="245" t="s">
        <v>149</v>
      </c>
      <c r="AO185" s="245" t="s">
        <v>149</v>
      </c>
      <c r="AP185" s="245" t="s">
        <v>149</v>
      </c>
      <c r="AQ185" s="245" t="s">
        <v>149</v>
      </c>
      <c r="AS185" s="245" t="s">
        <v>724</v>
      </c>
      <c r="AT185" s="245" t="s">
        <v>712</v>
      </c>
    </row>
    <row r="186" spans="1:65" s="245" customFormat="1" ht="13.8" x14ac:dyDescent="0.25">
      <c r="A186" s="245">
        <v>415112</v>
      </c>
      <c r="B186" s="245" t="s">
        <v>712</v>
      </c>
      <c r="W186" s="245" t="s">
        <v>2208</v>
      </c>
      <c r="X186" s="245" t="s">
        <v>2208</v>
      </c>
      <c r="AA186" s="245" t="s">
        <v>2208</v>
      </c>
      <c r="AB186" s="245" t="s">
        <v>2208</v>
      </c>
      <c r="AD186" s="245" t="s">
        <v>2208</v>
      </c>
      <c r="AF186" s="245" t="s">
        <v>2208</v>
      </c>
      <c r="AI186" s="245" t="s">
        <v>2208</v>
      </c>
      <c r="AJ186" s="245" t="s">
        <v>2208</v>
      </c>
      <c r="AK186" s="245" t="s">
        <v>2208</v>
      </c>
      <c r="AL186" s="245" t="s">
        <v>2208</v>
      </c>
      <c r="AM186" s="245" t="s">
        <v>2208</v>
      </c>
      <c r="AN186" s="245" t="s">
        <v>2208</v>
      </c>
      <c r="AO186" s="245" t="s">
        <v>2208</v>
      </c>
      <c r="AP186" s="245" t="s">
        <v>2208</v>
      </c>
      <c r="AQ186" s="245" t="s">
        <v>2208</v>
      </c>
      <c r="AR186" s="245" t="s">
        <v>2208</v>
      </c>
      <c r="AS186" s="245" t="s">
        <v>692</v>
      </c>
      <c r="AT186" s="245" t="s">
        <v>712</v>
      </c>
      <c r="BM186" s="237"/>
    </row>
    <row r="187" spans="1:65" s="245" customFormat="1" ht="13.8" x14ac:dyDescent="0.25">
      <c r="A187" s="245">
        <v>415130</v>
      </c>
      <c r="B187" s="245" t="s">
        <v>712</v>
      </c>
      <c r="W187" s="245" t="s">
        <v>2208</v>
      </c>
      <c r="AK187" s="245" t="s">
        <v>2208</v>
      </c>
      <c r="AM187" s="245" t="s">
        <v>2208</v>
      </c>
      <c r="AP187" s="245" t="s">
        <v>2208</v>
      </c>
      <c r="AS187" s="245" t="s">
        <v>713</v>
      </c>
      <c r="AT187" s="245" t="s">
        <v>712</v>
      </c>
    </row>
    <row r="188" spans="1:65" s="245" customFormat="1" ht="13.8" x14ac:dyDescent="0.25">
      <c r="A188" s="245">
        <v>415221</v>
      </c>
      <c r="B188" s="245" t="s">
        <v>712</v>
      </c>
      <c r="G188" s="245" t="s">
        <v>2208</v>
      </c>
      <c r="AA188" s="245" t="s">
        <v>2208</v>
      </c>
      <c r="AE188" s="245" t="s">
        <v>2208</v>
      </c>
      <c r="AF188" s="245" t="s">
        <v>2208</v>
      </c>
      <c r="AI188" s="245" t="s">
        <v>2208</v>
      </c>
      <c r="AJ188" s="245" t="s">
        <v>2208</v>
      </c>
      <c r="AL188" s="245" t="s">
        <v>2208</v>
      </c>
      <c r="AM188" s="245" t="s">
        <v>2208</v>
      </c>
      <c r="AN188" s="245" t="s">
        <v>2208</v>
      </c>
      <c r="AO188" s="245" t="s">
        <v>2208</v>
      </c>
      <c r="AP188" s="245" t="s">
        <v>2208</v>
      </c>
      <c r="AQ188" s="245" t="s">
        <v>2208</v>
      </c>
      <c r="AR188" s="245" t="s">
        <v>2208</v>
      </c>
      <c r="AS188" s="245" t="s">
        <v>702</v>
      </c>
      <c r="AT188" s="245" t="s">
        <v>712</v>
      </c>
    </row>
    <row r="189" spans="1:65" s="245" customFormat="1" ht="13.8" x14ac:dyDescent="0.25">
      <c r="A189" s="245">
        <v>415286</v>
      </c>
      <c r="B189" s="245" t="s">
        <v>712</v>
      </c>
      <c r="Q189" s="245" t="s">
        <v>2208</v>
      </c>
      <c r="AA189" s="245" t="s">
        <v>2208</v>
      </c>
      <c r="AC189" s="245" t="s">
        <v>2208</v>
      </c>
      <c r="AF189" s="245" t="s">
        <v>2208</v>
      </c>
      <c r="AI189" s="245" t="s">
        <v>2208</v>
      </c>
      <c r="AJ189" s="245" t="s">
        <v>2208</v>
      </c>
      <c r="AK189" s="245" t="s">
        <v>2208</v>
      </c>
      <c r="AL189" s="245" t="s">
        <v>2208</v>
      </c>
      <c r="AM189" s="245" t="s">
        <v>2208</v>
      </c>
      <c r="AN189" s="245" t="s">
        <v>2208</v>
      </c>
      <c r="AO189" s="245" t="s">
        <v>2208</v>
      </c>
      <c r="AP189" s="245" t="s">
        <v>2208</v>
      </c>
      <c r="AQ189" s="245" t="s">
        <v>2208</v>
      </c>
      <c r="AR189" s="245" t="s">
        <v>2208</v>
      </c>
      <c r="AS189" s="245" t="s">
        <v>702</v>
      </c>
      <c r="AT189" s="245" t="s">
        <v>712</v>
      </c>
      <c r="BM189" s="237"/>
    </row>
    <row r="190" spans="1:65" s="245" customFormat="1" ht="13.8" x14ac:dyDescent="0.25">
      <c r="A190" s="241">
        <v>415348</v>
      </c>
      <c r="B190" s="241" t="s">
        <v>712</v>
      </c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 t="s">
        <v>153</v>
      </c>
      <c r="AG190" s="241"/>
      <c r="AH190" s="241"/>
      <c r="AI190" s="241"/>
      <c r="AJ190" s="241"/>
      <c r="AK190" s="241"/>
      <c r="AL190" s="241"/>
      <c r="AM190" s="241"/>
      <c r="AN190" s="241"/>
      <c r="AO190" s="241" t="s">
        <v>153</v>
      </c>
      <c r="AP190" s="241" t="s">
        <v>153</v>
      </c>
      <c r="AQ190" s="241"/>
      <c r="AR190" s="241" t="s">
        <v>151</v>
      </c>
      <c r="AS190" s="241"/>
      <c r="AT190" s="241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</row>
    <row r="191" spans="1:65" s="245" customFormat="1" ht="13.8" x14ac:dyDescent="0.25">
      <c r="A191" s="245">
        <v>415382</v>
      </c>
      <c r="B191" s="245" t="s">
        <v>712</v>
      </c>
      <c r="L191" s="245" t="s">
        <v>153</v>
      </c>
      <c r="AE191" s="245" t="s">
        <v>153</v>
      </c>
      <c r="AH191" s="245" t="s">
        <v>153</v>
      </c>
      <c r="AI191" s="245" t="s">
        <v>153</v>
      </c>
      <c r="AK191" s="245" t="s">
        <v>153</v>
      </c>
      <c r="AL191" s="245" t="s">
        <v>153</v>
      </c>
      <c r="AM191" s="245" t="s">
        <v>153</v>
      </c>
      <c r="AN191" s="245" t="s">
        <v>149</v>
      </c>
      <c r="AO191" s="245" t="s">
        <v>149</v>
      </c>
      <c r="AP191" s="245" t="s">
        <v>149</v>
      </c>
      <c r="AQ191" s="245" t="s">
        <v>149</v>
      </c>
      <c r="AR191" s="245" t="s">
        <v>149</v>
      </c>
      <c r="AT191" s="245" t="s">
        <v>712</v>
      </c>
    </row>
    <row r="192" spans="1:65" s="245" customFormat="1" ht="13.8" x14ac:dyDescent="0.25">
      <c r="A192" s="241">
        <v>415593</v>
      </c>
      <c r="B192" s="241" t="s">
        <v>712</v>
      </c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 t="s">
        <v>2208</v>
      </c>
      <c r="AN192" s="241"/>
      <c r="AO192" s="241"/>
      <c r="AP192" s="241"/>
      <c r="AQ192" s="241"/>
      <c r="AR192" s="241"/>
      <c r="AS192" s="241" t="s">
        <v>691</v>
      </c>
      <c r="AT192" s="241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</row>
    <row r="193" spans="1:65" s="245" customFormat="1" ht="13.8" x14ac:dyDescent="0.25">
      <c r="A193" s="245">
        <v>415597</v>
      </c>
      <c r="B193" s="245" t="s">
        <v>712</v>
      </c>
      <c r="I193" s="245" t="s">
        <v>2208</v>
      </c>
      <c r="Q193" s="245" t="s">
        <v>2208</v>
      </c>
      <c r="AM193" s="245" t="s">
        <v>2208</v>
      </c>
      <c r="AS193" s="245" t="s">
        <v>691</v>
      </c>
      <c r="AT193" s="245" t="s">
        <v>712</v>
      </c>
    </row>
    <row r="194" spans="1:65" s="245" customFormat="1" ht="13.8" x14ac:dyDescent="0.25">
      <c r="A194" s="241">
        <v>416018</v>
      </c>
      <c r="B194" s="241" t="s">
        <v>712</v>
      </c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 t="s">
        <v>153</v>
      </c>
      <c r="AE194" s="241"/>
      <c r="AF194" s="241" t="s">
        <v>153</v>
      </c>
      <c r="AG194" s="241"/>
      <c r="AH194" s="241"/>
      <c r="AI194" s="241"/>
      <c r="AJ194" s="241" t="s">
        <v>153</v>
      </c>
      <c r="AK194" s="241"/>
      <c r="AL194" s="241"/>
      <c r="AM194" s="241" t="s">
        <v>153</v>
      </c>
      <c r="AN194" s="241"/>
      <c r="AO194" s="241" t="s">
        <v>153</v>
      </c>
      <c r="AP194" s="241"/>
      <c r="AQ194" s="241"/>
      <c r="AR194" s="241"/>
      <c r="AS194" s="241"/>
      <c r="AT194" s="241"/>
      <c r="AU194" s="237"/>
      <c r="AV194" s="237"/>
      <c r="AW194" s="237"/>
      <c r="AX194" s="237"/>
      <c r="AY194" s="237"/>
      <c r="AZ194" s="237"/>
      <c r="BA194" s="237"/>
      <c r="BB194" s="237"/>
      <c r="BC194" s="237"/>
      <c r="BD194" s="237"/>
      <c r="BE194" s="237"/>
      <c r="BF194" s="237"/>
      <c r="BG194" s="237"/>
      <c r="BH194" s="237"/>
      <c r="BI194" s="237"/>
      <c r="BJ194" s="237"/>
      <c r="BK194" s="237"/>
      <c r="BL194" s="237"/>
    </row>
    <row r="195" spans="1:65" s="245" customFormat="1" ht="13.8" x14ac:dyDescent="0.25">
      <c r="A195" s="245">
        <v>416044</v>
      </c>
      <c r="B195" s="245" t="s">
        <v>712</v>
      </c>
      <c r="AR195" s="245" t="s">
        <v>153</v>
      </c>
      <c r="AT195" s="245" t="s">
        <v>712</v>
      </c>
    </row>
    <row r="196" spans="1:65" s="245" customFormat="1" ht="13.8" x14ac:dyDescent="0.25">
      <c r="A196" s="245">
        <v>416136</v>
      </c>
      <c r="B196" s="245" t="s">
        <v>712</v>
      </c>
      <c r="AN196" s="245" t="s">
        <v>2208</v>
      </c>
      <c r="AO196" s="245" t="s">
        <v>2208</v>
      </c>
      <c r="AS196" s="245" t="s">
        <v>2223</v>
      </c>
      <c r="AT196" s="245" t="s">
        <v>712</v>
      </c>
    </row>
    <row r="197" spans="1:65" s="245" customFormat="1" ht="13.8" x14ac:dyDescent="0.25">
      <c r="A197" s="245">
        <v>416171</v>
      </c>
      <c r="B197" s="245" t="s">
        <v>712</v>
      </c>
      <c r="AJ197" s="245" t="s">
        <v>149</v>
      </c>
      <c r="AK197" s="245" t="s">
        <v>149</v>
      </c>
      <c r="AN197" s="245" t="s">
        <v>149</v>
      </c>
      <c r="AO197" s="245" t="s">
        <v>149</v>
      </c>
      <c r="AP197" s="245" t="s">
        <v>149</v>
      </c>
      <c r="AQ197" s="245" t="s">
        <v>149</v>
      </c>
      <c r="AR197" s="245" t="s">
        <v>149</v>
      </c>
      <c r="AT197" s="245" t="s">
        <v>712</v>
      </c>
    </row>
    <row r="198" spans="1:65" s="245" customFormat="1" ht="13.8" x14ac:dyDescent="0.25">
      <c r="A198" s="241">
        <v>416180</v>
      </c>
      <c r="B198" s="241" t="s">
        <v>712</v>
      </c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 t="s">
        <v>153</v>
      </c>
      <c r="AG198" s="241"/>
      <c r="AH198" s="241" t="s">
        <v>153</v>
      </c>
      <c r="AI198" s="241"/>
      <c r="AJ198" s="241"/>
      <c r="AK198" s="241"/>
      <c r="AL198" s="241"/>
      <c r="AM198" s="241" t="s">
        <v>153</v>
      </c>
      <c r="AN198" s="241"/>
      <c r="AO198" s="241"/>
      <c r="AP198" s="241"/>
      <c r="AQ198" s="241"/>
      <c r="AR198" s="241"/>
      <c r="AS198" s="241"/>
      <c r="AT198" s="241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  <c r="BI198" s="237"/>
      <c r="BJ198" s="237"/>
      <c r="BK198" s="237"/>
      <c r="BL198" s="237"/>
    </row>
    <row r="199" spans="1:65" s="245" customFormat="1" ht="13.8" x14ac:dyDescent="0.25">
      <c r="A199" s="245">
        <v>416252</v>
      </c>
      <c r="B199" s="245" t="s">
        <v>712</v>
      </c>
      <c r="Q199" s="245" t="s">
        <v>153</v>
      </c>
      <c r="S199" s="245" t="s">
        <v>153</v>
      </c>
      <c r="AG199" s="245" t="s">
        <v>153</v>
      </c>
      <c r="AL199" s="245" t="s">
        <v>153</v>
      </c>
      <c r="AR199" s="245" t="s">
        <v>153</v>
      </c>
      <c r="AT199" s="245" t="s">
        <v>712</v>
      </c>
    </row>
    <row r="200" spans="1:65" s="245" customFormat="1" ht="13.8" x14ac:dyDescent="0.25">
      <c r="A200" s="245">
        <v>416513</v>
      </c>
      <c r="B200" s="245" t="s">
        <v>712</v>
      </c>
      <c r="D200" s="245" t="s">
        <v>153</v>
      </c>
      <c r="Y200" s="245" t="s">
        <v>153</v>
      </c>
      <c r="AF200" s="245" t="s">
        <v>153</v>
      </c>
      <c r="AL200" s="245" t="s">
        <v>151</v>
      </c>
      <c r="AO200" s="245" t="s">
        <v>149</v>
      </c>
      <c r="AP200" s="245" t="s">
        <v>149</v>
      </c>
      <c r="AQ200" s="245" t="s">
        <v>149</v>
      </c>
      <c r="AR200" s="245" t="s">
        <v>151</v>
      </c>
      <c r="AT200" s="245" t="s">
        <v>712</v>
      </c>
    </row>
    <row r="201" spans="1:65" s="245" customFormat="1" ht="13.8" x14ac:dyDescent="0.25">
      <c r="A201" s="245">
        <v>416593</v>
      </c>
      <c r="B201" s="245" t="s">
        <v>712</v>
      </c>
      <c r="R201" s="245" t="s">
        <v>2208</v>
      </c>
      <c r="AD201" s="245" t="s">
        <v>2208</v>
      </c>
      <c r="AE201" s="245" t="s">
        <v>2208</v>
      </c>
      <c r="AF201" s="245" t="s">
        <v>2208</v>
      </c>
      <c r="AH201" s="245" t="s">
        <v>2208</v>
      </c>
      <c r="AI201" s="245" t="s">
        <v>2208</v>
      </c>
      <c r="AJ201" s="245" t="s">
        <v>2208</v>
      </c>
      <c r="AK201" s="245" t="s">
        <v>2208</v>
      </c>
      <c r="AL201" s="245" t="s">
        <v>2208</v>
      </c>
      <c r="AM201" s="245" t="s">
        <v>2208</v>
      </c>
      <c r="AN201" s="245" t="s">
        <v>2208</v>
      </c>
      <c r="AO201" s="245" t="s">
        <v>2208</v>
      </c>
      <c r="AP201" s="245" t="s">
        <v>2208</v>
      </c>
      <c r="AQ201" s="245" t="s">
        <v>2208</v>
      </c>
      <c r="AR201" s="245" t="s">
        <v>2208</v>
      </c>
      <c r="AS201" s="245" t="s">
        <v>713</v>
      </c>
      <c r="AT201" s="245" t="s">
        <v>712</v>
      </c>
      <c r="BM201" s="237"/>
    </row>
    <row r="202" spans="1:65" s="245" customFormat="1" ht="13.8" x14ac:dyDescent="0.25">
      <c r="A202" s="241">
        <v>416774</v>
      </c>
      <c r="B202" s="241" t="s">
        <v>712</v>
      </c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 t="s">
        <v>153</v>
      </c>
      <c r="AA202" s="241"/>
      <c r="AB202" s="241"/>
      <c r="AC202" s="241"/>
      <c r="AD202" s="241" t="s">
        <v>153</v>
      </c>
      <c r="AE202" s="241"/>
      <c r="AF202" s="241"/>
      <c r="AG202" s="241"/>
      <c r="AH202" s="241"/>
      <c r="AI202" s="241"/>
      <c r="AJ202" s="241"/>
      <c r="AK202" s="241"/>
      <c r="AL202" s="241" t="s">
        <v>149</v>
      </c>
      <c r="AM202" s="241" t="s">
        <v>151</v>
      </c>
      <c r="AN202" s="241" t="s">
        <v>149</v>
      </c>
      <c r="AO202" s="241" t="s">
        <v>149</v>
      </c>
      <c r="AP202" s="241"/>
      <c r="AQ202" s="241" t="s">
        <v>149</v>
      </c>
      <c r="AR202" s="241"/>
      <c r="AS202" s="241"/>
      <c r="AT202" s="241"/>
      <c r="AU202" s="237"/>
      <c r="AV202" s="237"/>
      <c r="AW202" s="237"/>
      <c r="AX202" s="237"/>
      <c r="AY202" s="237"/>
      <c r="AZ202" s="237"/>
      <c r="BA202" s="237"/>
      <c r="BB202" s="237"/>
      <c r="BC202" s="237"/>
      <c r="BD202" s="237"/>
      <c r="BE202" s="237"/>
      <c r="BF202" s="237"/>
      <c r="BG202" s="237"/>
      <c r="BH202" s="237"/>
      <c r="BI202" s="237"/>
      <c r="BJ202" s="237"/>
      <c r="BK202" s="237"/>
      <c r="BL202" s="237"/>
    </row>
    <row r="203" spans="1:65" s="245" customFormat="1" ht="13.8" x14ac:dyDescent="0.25">
      <c r="A203" s="245">
        <v>416864</v>
      </c>
      <c r="B203" s="245" t="s">
        <v>712</v>
      </c>
      <c r="AB203" s="245" t="s">
        <v>153</v>
      </c>
      <c r="AG203" s="245" t="s">
        <v>153</v>
      </c>
      <c r="AI203" s="245" t="s">
        <v>151</v>
      </c>
      <c r="AJ203" s="245" t="s">
        <v>151</v>
      </c>
      <c r="AK203" s="245" t="s">
        <v>151</v>
      </c>
      <c r="AM203" s="245" t="s">
        <v>151</v>
      </c>
      <c r="AN203" s="245" t="s">
        <v>151</v>
      </c>
      <c r="AO203" s="245" t="s">
        <v>149</v>
      </c>
      <c r="AP203" s="245" t="s">
        <v>149</v>
      </c>
      <c r="AQ203" s="245" t="s">
        <v>151</v>
      </c>
      <c r="AR203" s="245" t="s">
        <v>149</v>
      </c>
      <c r="AT203" s="245" t="s">
        <v>712</v>
      </c>
    </row>
    <row r="204" spans="1:65" s="245" customFormat="1" ht="13.8" x14ac:dyDescent="0.25">
      <c r="A204" s="245">
        <v>416904</v>
      </c>
      <c r="B204" s="245" t="s">
        <v>712</v>
      </c>
      <c r="S204" s="245" t="s">
        <v>153</v>
      </c>
      <c r="AT204" s="245" t="s">
        <v>712</v>
      </c>
    </row>
    <row r="205" spans="1:65" s="245" customFormat="1" ht="13.8" x14ac:dyDescent="0.25">
      <c r="A205" s="245">
        <v>416997</v>
      </c>
      <c r="B205" s="245" t="s">
        <v>712</v>
      </c>
      <c r="AF205" s="245" t="s">
        <v>2208</v>
      </c>
      <c r="AI205" s="245" t="s">
        <v>2208</v>
      </c>
      <c r="AM205" s="245" t="s">
        <v>2208</v>
      </c>
      <c r="AN205" s="245" t="s">
        <v>2208</v>
      </c>
      <c r="AO205" s="245" t="s">
        <v>2208</v>
      </c>
      <c r="AS205" s="245" t="s">
        <v>2210</v>
      </c>
      <c r="AT205" s="245" t="s">
        <v>712</v>
      </c>
    </row>
    <row r="206" spans="1:65" s="245" customFormat="1" ht="13.8" x14ac:dyDescent="0.25">
      <c r="A206" s="245">
        <v>417039</v>
      </c>
      <c r="B206" s="245" t="s">
        <v>712</v>
      </c>
      <c r="AF206" s="245" t="s">
        <v>2208</v>
      </c>
      <c r="AI206" s="245" t="s">
        <v>2208</v>
      </c>
      <c r="AL206" s="245" t="s">
        <v>2208</v>
      </c>
      <c r="AM206" s="245" t="s">
        <v>2208</v>
      </c>
      <c r="AN206" s="245" t="s">
        <v>2208</v>
      </c>
      <c r="AO206" s="245" t="s">
        <v>2208</v>
      </c>
      <c r="AP206" s="245" t="s">
        <v>2208</v>
      </c>
      <c r="AQ206" s="245" t="s">
        <v>2208</v>
      </c>
      <c r="AS206" s="245" t="s">
        <v>692</v>
      </c>
      <c r="AT206" s="245" t="s">
        <v>712</v>
      </c>
    </row>
    <row r="207" spans="1:65" s="245" customFormat="1" ht="13.8" x14ac:dyDescent="0.25">
      <c r="A207" s="245">
        <v>417135</v>
      </c>
      <c r="B207" s="245" t="s">
        <v>712</v>
      </c>
      <c r="AE207" s="245" t="s">
        <v>2208</v>
      </c>
      <c r="AK207" s="245" t="s">
        <v>2208</v>
      </c>
      <c r="AL207" s="245" t="s">
        <v>2208</v>
      </c>
      <c r="AM207" s="245" t="s">
        <v>2208</v>
      </c>
      <c r="AN207" s="245" t="s">
        <v>2208</v>
      </c>
      <c r="AP207" s="245" t="s">
        <v>2208</v>
      </c>
      <c r="AS207" s="245" t="s">
        <v>713</v>
      </c>
      <c r="AT207" s="245" t="s">
        <v>712</v>
      </c>
    </row>
    <row r="208" spans="1:65" s="245" customFormat="1" ht="13.8" x14ac:dyDescent="0.25">
      <c r="A208" s="245">
        <v>417243</v>
      </c>
      <c r="B208" s="245" t="s">
        <v>712</v>
      </c>
      <c r="R208" s="245" t="s">
        <v>149</v>
      </c>
      <c r="S208" s="245" t="s">
        <v>153</v>
      </c>
      <c r="AA208" s="245" t="s">
        <v>149</v>
      </c>
      <c r="AN208" s="245" t="s">
        <v>149</v>
      </c>
      <c r="AO208" s="245" t="s">
        <v>149</v>
      </c>
      <c r="AP208" s="245" t="s">
        <v>149</v>
      </c>
      <c r="AQ208" s="245" t="s">
        <v>149</v>
      </c>
      <c r="AR208" s="245" t="s">
        <v>149</v>
      </c>
      <c r="AT208" s="245" t="s">
        <v>769</v>
      </c>
    </row>
    <row r="209" spans="1:65" s="245" customFormat="1" ht="13.8" x14ac:dyDescent="0.25">
      <c r="A209" s="241">
        <v>417246</v>
      </c>
      <c r="B209" s="241" t="s">
        <v>712</v>
      </c>
      <c r="C209" s="241"/>
      <c r="D209" s="241"/>
      <c r="E209" s="241"/>
      <c r="F209" s="241"/>
      <c r="G209" s="241"/>
      <c r="H209" s="241"/>
      <c r="I209" s="241"/>
      <c r="J209" s="241"/>
      <c r="K209" s="241"/>
      <c r="L209" s="241" t="s">
        <v>153</v>
      </c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 t="s">
        <v>149</v>
      </c>
      <c r="AF209" s="241"/>
      <c r="AG209" s="241"/>
      <c r="AH209" s="241"/>
      <c r="AI209" s="241" t="s">
        <v>151</v>
      </c>
      <c r="AJ209" s="241"/>
      <c r="AK209" s="241"/>
      <c r="AL209" s="241"/>
      <c r="AM209" s="241" t="s">
        <v>153</v>
      </c>
      <c r="AN209" s="241" t="s">
        <v>149</v>
      </c>
      <c r="AO209" s="241" t="s">
        <v>149</v>
      </c>
      <c r="AP209" s="241"/>
      <c r="AQ209" s="241"/>
      <c r="AR209" s="241" t="s">
        <v>151</v>
      </c>
      <c r="AS209" s="241"/>
      <c r="AT209" s="241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  <c r="BI209" s="237"/>
      <c r="BJ209" s="237"/>
      <c r="BK209" s="237"/>
      <c r="BL209" s="237"/>
    </row>
    <row r="210" spans="1:65" s="245" customFormat="1" ht="13.8" x14ac:dyDescent="0.25">
      <c r="A210" s="245">
        <v>417265</v>
      </c>
      <c r="B210" s="245" t="s">
        <v>712</v>
      </c>
      <c r="P210" s="245" t="s">
        <v>153</v>
      </c>
      <c r="AI210" s="245" t="s">
        <v>153</v>
      </c>
      <c r="AT210" s="245" t="s">
        <v>712</v>
      </c>
    </row>
    <row r="211" spans="1:65" s="245" customFormat="1" ht="13.8" x14ac:dyDescent="0.25">
      <c r="A211" s="245">
        <v>417290</v>
      </c>
      <c r="B211" s="245" t="s">
        <v>769</v>
      </c>
      <c r="AD211" s="245" t="s">
        <v>2208</v>
      </c>
      <c r="AE211" s="245" t="s">
        <v>2208</v>
      </c>
      <c r="AI211" s="245" t="s">
        <v>2208</v>
      </c>
      <c r="AJ211" s="245" t="s">
        <v>2208</v>
      </c>
      <c r="AK211" s="245" t="s">
        <v>2208</v>
      </c>
      <c r="AL211" s="245" t="s">
        <v>2208</v>
      </c>
      <c r="AM211" s="245" t="s">
        <v>2208</v>
      </c>
      <c r="AS211" s="245" t="s">
        <v>713</v>
      </c>
      <c r="AT211" s="245" t="s">
        <v>158</v>
      </c>
    </row>
    <row r="212" spans="1:65" s="245" customFormat="1" ht="13.8" x14ac:dyDescent="0.25">
      <c r="A212" s="245">
        <v>417353</v>
      </c>
      <c r="B212" s="245" t="s">
        <v>712</v>
      </c>
      <c r="AA212" s="245" t="s">
        <v>2208</v>
      </c>
      <c r="AE212" s="245" t="s">
        <v>2208</v>
      </c>
      <c r="AF212" s="245" t="s">
        <v>2208</v>
      </c>
      <c r="AI212" s="245" t="s">
        <v>2208</v>
      </c>
      <c r="AL212" s="245" t="s">
        <v>2208</v>
      </c>
      <c r="AQ212" s="245" t="s">
        <v>2208</v>
      </c>
      <c r="AS212" s="245" t="s">
        <v>742</v>
      </c>
    </row>
    <row r="213" spans="1:65" s="245" customFormat="1" ht="13.8" x14ac:dyDescent="0.25">
      <c r="A213" s="245">
        <v>417528</v>
      </c>
      <c r="B213" s="245" t="s">
        <v>712</v>
      </c>
      <c r="H213" s="245" t="s">
        <v>153</v>
      </c>
      <c r="L213" s="245" t="s">
        <v>153</v>
      </c>
      <c r="R213" s="245" t="s">
        <v>149</v>
      </c>
      <c r="AE213" s="245" t="s">
        <v>149</v>
      </c>
      <c r="AK213" s="245" t="s">
        <v>153</v>
      </c>
      <c r="AL213" s="245" t="s">
        <v>151</v>
      </c>
      <c r="AP213" s="245" t="s">
        <v>153</v>
      </c>
      <c r="AQ213" s="245" t="s">
        <v>153</v>
      </c>
      <c r="AR213" s="245" t="s">
        <v>149</v>
      </c>
      <c r="AT213" s="245" t="s">
        <v>712</v>
      </c>
    </row>
    <row r="214" spans="1:65" s="245" customFormat="1" ht="13.8" x14ac:dyDescent="0.25">
      <c r="A214" s="245">
        <v>417543</v>
      </c>
      <c r="B214" s="245" t="s">
        <v>712</v>
      </c>
      <c r="I214" s="245" t="s">
        <v>2208</v>
      </c>
      <c r="AA214" s="245" t="s">
        <v>2208</v>
      </c>
      <c r="AF214" s="245" t="s">
        <v>2208</v>
      </c>
      <c r="AI214" s="245" t="s">
        <v>2208</v>
      </c>
      <c r="AJ214" s="245" t="s">
        <v>2208</v>
      </c>
      <c r="AM214" s="245" t="s">
        <v>2208</v>
      </c>
      <c r="AN214" s="245" t="s">
        <v>2208</v>
      </c>
      <c r="AP214" s="245" t="s">
        <v>2208</v>
      </c>
      <c r="AQ214" s="245" t="s">
        <v>2208</v>
      </c>
      <c r="AS214" s="245" t="s">
        <v>2210</v>
      </c>
    </row>
    <row r="215" spans="1:65" s="245" customFormat="1" ht="13.8" x14ac:dyDescent="0.25">
      <c r="A215" s="245">
        <v>417556</v>
      </c>
      <c r="B215" s="245" t="s">
        <v>712</v>
      </c>
      <c r="AF215" s="245" t="s">
        <v>149</v>
      </c>
      <c r="AM215" s="245" t="s">
        <v>149</v>
      </c>
      <c r="AN215" s="245" t="s">
        <v>149</v>
      </c>
      <c r="AO215" s="245" t="s">
        <v>149</v>
      </c>
      <c r="AP215" s="245" t="s">
        <v>149</v>
      </c>
      <c r="AQ215" s="245" t="s">
        <v>149</v>
      </c>
      <c r="AT215" s="245" t="s">
        <v>712</v>
      </c>
    </row>
    <row r="216" spans="1:65" s="245" customFormat="1" ht="13.8" x14ac:dyDescent="0.25">
      <c r="A216" s="245">
        <v>417573</v>
      </c>
      <c r="B216" s="245" t="s">
        <v>712</v>
      </c>
      <c r="AF216" s="245" t="s">
        <v>2208</v>
      </c>
      <c r="AS216" s="245" t="s">
        <v>713</v>
      </c>
      <c r="AT216" s="245" t="s">
        <v>712</v>
      </c>
    </row>
    <row r="217" spans="1:65" s="245" customFormat="1" ht="13.8" x14ac:dyDescent="0.25">
      <c r="A217" s="245">
        <v>417654</v>
      </c>
      <c r="B217" s="245" t="s">
        <v>712</v>
      </c>
      <c r="Q217" s="245" t="s">
        <v>2208</v>
      </c>
      <c r="AL217" s="245" t="s">
        <v>2208</v>
      </c>
      <c r="AM217" s="245" t="s">
        <v>2208</v>
      </c>
      <c r="AO217" s="245" t="s">
        <v>2208</v>
      </c>
      <c r="AP217" s="245" t="s">
        <v>2208</v>
      </c>
      <c r="AQ217" s="245" t="s">
        <v>2208</v>
      </c>
      <c r="AS217" s="245" t="s">
        <v>702</v>
      </c>
      <c r="AT217" s="245" t="s">
        <v>712</v>
      </c>
    </row>
    <row r="218" spans="1:65" s="245" customFormat="1" ht="13.8" x14ac:dyDescent="0.25">
      <c r="A218" s="241">
        <v>417656</v>
      </c>
      <c r="B218" s="241" t="s">
        <v>712</v>
      </c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 t="s">
        <v>153</v>
      </c>
      <c r="R218" s="241"/>
      <c r="S218" s="241"/>
      <c r="T218" s="241"/>
      <c r="U218" s="241"/>
      <c r="V218" s="241"/>
      <c r="W218" s="241"/>
      <c r="X218" s="241" t="s">
        <v>153</v>
      </c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 t="s">
        <v>151</v>
      </c>
      <c r="AM218" s="241" t="s">
        <v>153</v>
      </c>
      <c r="AN218" s="241"/>
      <c r="AO218" s="241"/>
      <c r="AP218" s="241" t="s">
        <v>153</v>
      </c>
      <c r="AQ218" s="241" t="s">
        <v>153</v>
      </c>
      <c r="AR218" s="241" t="s">
        <v>151</v>
      </c>
      <c r="AS218" s="241"/>
      <c r="AT218" s="241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37"/>
      <c r="BL218" s="237"/>
    </row>
    <row r="219" spans="1:65" s="245" customFormat="1" ht="13.8" x14ac:dyDescent="0.25">
      <c r="A219" s="245">
        <v>417679</v>
      </c>
      <c r="B219" s="245" t="s">
        <v>712</v>
      </c>
      <c r="AF219" s="245" t="s">
        <v>2208</v>
      </c>
      <c r="AI219" s="245" t="s">
        <v>2208</v>
      </c>
      <c r="AJ219" s="245" t="s">
        <v>2208</v>
      </c>
      <c r="AM219" s="245" t="s">
        <v>2208</v>
      </c>
      <c r="AN219" s="245" t="s">
        <v>2208</v>
      </c>
      <c r="AO219" s="245" t="s">
        <v>2208</v>
      </c>
      <c r="AQ219" s="245" t="s">
        <v>2208</v>
      </c>
      <c r="AR219" s="245" t="s">
        <v>2208</v>
      </c>
      <c r="AS219" s="245" t="s">
        <v>2210</v>
      </c>
      <c r="AT219" s="245" t="s">
        <v>712</v>
      </c>
    </row>
    <row r="220" spans="1:65" s="245" customFormat="1" ht="13.8" x14ac:dyDescent="0.25">
      <c r="A220" s="241">
        <v>417715</v>
      </c>
      <c r="B220" s="241" t="s">
        <v>712</v>
      </c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 t="s">
        <v>153</v>
      </c>
      <c r="S220" s="241"/>
      <c r="T220" s="241"/>
      <c r="U220" s="241"/>
      <c r="V220" s="241"/>
      <c r="W220" s="241"/>
      <c r="X220" s="241"/>
      <c r="Y220" s="241"/>
      <c r="Z220" s="241" t="s">
        <v>153</v>
      </c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 t="s">
        <v>149</v>
      </c>
      <c r="AO220" s="241" t="s">
        <v>149</v>
      </c>
      <c r="AP220" s="241" t="s">
        <v>149</v>
      </c>
      <c r="AQ220" s="241" t="s">
        <v>153</v>
      </c>
      <c r="AR220" s="241" t="s">
        <v>149</v>
      </c>
      <c r="AS220" s="241"/>
      <c r="AT220" s="241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  <c r="BI220" s="237"/>
      <c r="BJ220" s="237"/>
      <c r="BK220" s="237"/>
      <c r="BL220" s="237"/>
    </row>
    <row r="221" spans="1:65" s="245" customFormat="1" ht="13.8" x14ac:dyDescent="0.25">
      <c r="A221" s="245">
        <v>417799</v>
      </c>
      <c r="B221" s="245" t="s">
        <v>712</v>
      </c>
      <c r="AF221" s="245" t="s">
        <v>2208</v>
      </c>
      <c r="AL221" s="245" t="s">
        <v>2208</v>
      </c>
      <c r="AP221" s="245" t="s">
        <v>2208</v>
      </c>
      <c r="AQ221" s="245" t="s">
        <v>2208</v>
      </c>
      <c r="AS221" s="245" t="s">
        <v>2210</v>
      </c>
      <c r="AT221" s="245" t="s">
        <v>712</v>
      </c>
    </row>
    <row r="222" spans="1:65" s="245" customFormat="1" ht="13.8" x14ac:dyDescent="0.25">
      <c r="A222" s="245">
        <v>417876</v>
      </c>
      <c r="B222" s="245" t="s">
        <v>712</v>
      </c>
      <c r="R222" s="245" t="s">
        <v>2208</v>
      </c>
      <c r="S222" s="245" t="s">
        <v>2208</v>
      </c>
      <c r="AI222" s="245" t="s">
        <v>2208</v>
      </c>
      <c r="AN222" s="245" t="s">
        <v>2208</v>
      </c>
      <c r="AS222" s="245" t="s">
        <v>2210</v>
      </c>
      <c r="AT222" s="245" t="s">
        <v>712</v>
      </c>
    </row>
    <row r="223" spans="1:65" s="245" customFormat="1" ht="13.8" x14ac:dyDescent="0.25">
      <c r="A223" s="245">
        <v>417945</v>
      </c>
      <c r="B223" s="245" t="s">
        <v>712</v>
      </c>
      <c r="AH223" s="245" t="s">
        <v>2208</v>
      </c>
      <c r="AM223" s="245" t="s">
        <v>2208</v>
      </c>
      <c r="AP223" s="245" t="s">
        <v>2208</v>
      </c>
      <c r="AS223" s="245" t="s">
        <v>2210</v>
      </c>
      <c r="AT223" s="245" t="s">
        <v>712</v>
      </c>
    </row>
    <row r="224" spans="1:65" s="245" customFormat="1" ht="13.8" x14ac:dyDescent="0.25">
      <c r="A224" s="245">
        <v>417989</v>
      </c>
      <c r="B224" s="245" t="s">
        <v>712</v>
      </c>
      <c r="AA224" s="245" t="s">
        <v>153</v>
      </c>
      <c r="AB224" s="245" t="s">
        <v>153</v>
      </c>
      <c r="AE224" s="245" t="s">
        <v>153</v>
      </c>
      <c r="AF224" s="245" t="s">
        <v>153</v>
      </c>
      <c r="AG224" s="245" t="s">
        <v>153</v>
      </c>
      <c r="AH224" s="245" t="s">
        <v>153</v>
      </c>
      <c r="AI224" s="245" t="s">
        <v>151</v>
      </c>
      <c r="AJ224" s="245" t="s">
        <v>151</v>
      </c>
      <c r="AK224" s="245" t="s">
        <v>149</v>
      </c>
      <c r="AL224" s="245" t="s">
        <v>149</v>
      </c>
      <c r="AM224" s="245" t="s">
        <v>149</v>
      </c>
      <c r="AN224" s="245" t="s">
        <v>151</v>
      </c>
      <c r="AO224" s="245" t="s">
        <v>149</v>
      </c>
      <c r="AP224" s="245" t="s">
        <v>149</v>
      </c>
      <c r="AQ224" s="245" t="s">
        <v>149</v>
      </c>
      <c r="AR224" s="245" t="s">
        <v>149</v>
      </c>
      <c r="AT224" s="245" t="s">
        <v>712</v>
      </c>
      <c r="BM224" s="237"/>
    </row>
    <row r="225" spans="1:65" s="245" customFormat="1" ht="13.8" x14ac:dyDescent="0.25">
      <c r="A225" s="245">
        <v>418053</v>
      </c>
      <c r="B225" s="245" t="s">
        <v>712</v>
      </c>
      <c r="AD225" s="245" t="s">
        <v>153</v>
      </c>
      <c r="AT225" s="245" t="s">
        <v>712</v>
      </c>
    </row>
    <row r="226" spans="1:65" s="245" customFormat="1" ht="13.8" x14ac:dyDescent="0.25">
      <c r="A226" s="245">
        <v>418073</v>
      </c>
      <c r="B226" s="245" t="s">
        <v>712</v>
      </c>
      <c r="Q226" s="245" t="s">
        <v>2208</v>
      </c>
      <c r="AD226" s="245" t="s">
        <v>2208</v>
      </c>
      <c r="AF226" s="245" t="s">
        <v>2208</v>
      </c>
      <c r="AG226" s="245" t="s">
        <v>2208</v>
      </c>
      <c r="AI226" s="245" t="s">
        <v>2208</v>
      </c>
      <c r="AJ226" s="245" t="s">
        <v>2208</v>
      </c>
      <c r="AL226" s="245" t="s">
        <v>2208</v>
      </c>
      <c r="AM226" s="245" t="s">
        <v>2208</v>
      </c>
      <c r="AN226" s="245" t="s">
        <v>2208</v>
      </c>
      <c r="AO226" s="245" t="s">
        <v>2208</v>
      </c>
      <c r="AP226" s="245" t="s">
        <v>2208</v>
      </c>
      <c r="AQ226" s="245" t="s">
        <v>2208</v>
      </c>
      <c r="AR226" s="245" t="s">
        <v>2208</v>
      </c>
      <c r="AS226" s="245" t="s">
        <v>692</v>
      </c>
      <c r="AT226" s="245" t="s">
        <v>712</v>
      </c>
    </row>
    <row r="227" spans="1:65" s="245" customFormat="1" ht="13.8" x14ac:dyDescent="0.25">
      <c r="A227" s="245">
        <v>418080</v>
      </c>
      <c r="B227" s="245" t="s">
        <v>712</v>
      </c>
      <c r="AE227" s="245" t="s">
        <v>2208</v>
      </c>
      <c r="AF227" s="245" t="s">
        <v>2208</v>
      </c>
      <c r="AH227" s="245" t="s">
        <v>2208</v>
      </c>
      <c r="AJ227" s="245" t="s">
        <v>2208</v>
      </c>
      <c r="AK227" s="245" t="s">
        <v>2208</v>
      </c>
      <c r="AL227" s="245" t="s">
        <v>2208</v>
      </c>
      <c r="AM227" s="245" t="s">
        <v>2208</v>
      </c>
      <c r="AN227" s="245" t="s">
        <v>2208</v>
      </c>
      <c r="AO227" s="245" t="s">
        <v>2208</v>
      </c>
      <c r="AP227" s="245" t="s">
        <v>2208</v>
      </c>
      <c r="AQ227" s="245" t="s">
        <v>2208</v>
      </c>
      <c r="AR227" s="245" t="s">
        <v>2208</v>
      </c>
      <c r="AS227" s="245" t="s">
        <v>2223</v>
      </c>
      <c r="AT227" s="245" t="s">
        <v>712</v>
      </c>
    </row>
    <row r="228" spans="1:65" s="245" customFormat="1" ht="13.8" x14ac:dyDescent="0.25">
      <c r="A228" s="245">
        <v>418145</v>
      </c>
      <c r="B228" s="245" t="s">
        <v>712</v>
      </c>
      <c r="AF228" s="245" t="s">
        <v>2208</v>
      </c>
      <c r="AK228" s="245" t="s">
        <v>2208</v>
      </c>
      <c r="AS228" s="245" t="s">
        <v>2210</v>
      </c>
      <c r="AT228" s="245" t="s">
        <v>712</v>
      </c>
    </row>
    <row r="229" spans="1:65" s="245" customFormat="1" ht="13.8" x14ac:dyDescent="0.25">
      <c r="A229" s="245">
        <v>418174</v>
      </c>
      <c r="B229" s="245" t="s">
        <v>712</v>
      </c>
      <c r="Q229" s="245" t="s">
        <v>153</v>
      </c>
      <c r="AT229" s="245" t="s">
        <v>712</v>
      </c>
    </row>
    <row r="230" spans="1:65" s="245" customFormat="1" ht="13.8" x14ac:dyDescent="0.25">
      <c r="A230" s="245">
        <v>418194</v>
      </c>
      <c r="B230" s="245" t="s">
        <v>712</v>
      </c>
      <c r="AA230" s="245" t="s">
        <v>2208</v>
      </c>
      <c r="AF230" s="245" t="s">
        <v>2208</v>
      </c>
      <c r="AL230" s="245" t="s">
        <v>2208</v>
      </c>
      <c r="AM230" s="245" t="s">
        <v>2208</v>
      </c>
      <c r="AN230" s="245" t="s">
        <v>2208</v>
      </c>
      <c r="AO230" s="245" t="s">
        <v>2208</v>
      </c>
      <c r="AP230" s="245" t="s">
        <v>2208</v>
      </c>
      <c r="AQ230" s="245" t="s">
        <v>2208</v>
      </c>
      <c r="AR230" s="245" t="s">
        <v>2208</v>
      </c>
      <c r="AS230" s="245" t="s">
        <v>702</v>
      </c>
      <c r="AT230" s="245" t="s">
        <v>712</v>
      </c>
    </row>
    <row r="231" spans="1:65" s="245" customFormat="1" ht="13.8" x14ac:dyDescent="0.25">
      <c r="A231" s="245">
        <v>418202</v>
      </c>
      <c r="B231" s="245" t="s">
        <v>712</v>
      </c>
      <c r="S231" s="245" t="s">
        <v>153</v>
      </c>
      <c r="X231" s="245" t="s">
        <v>153</v>
      </c>
      <c r="Y231" s="245" t="s">
        <v>153</v>
      </c>
      <c r="AK231" s="245" t="s">
        <v>151</v>
      </c>
      <c r="AL231" s="245" t="s">
        <v>153</v>
      </c>
      <c r="AM231" s="245" t="s">
        <v>151</v>
      </c>
      <c r="AO231" s="245" t="s">
        <v>151</v>
      </c>
      <c r="AP231" s="245" t="s">
        <v>151</v>
      </c>
      <c r="AQ231" s="245" t="s">
        <v>151</v>
      </c>
      <c r="AR231" s="245" t="s">
        <v>149</v>
      </c>
      <c r="AT231" s="245" t="s">
        <v>712</v>
      </c>
    </row>
    <row r="232" spans="1:65" s="245" customFormat="1" ht="13.8" x14ac:dyDescent="0.25">
      <c r="A232" s="241">
        <v>418238</v>
      </c>
      <c r="B232" s="241" t="s">
        <v>712</v>
      </c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 t="s">
        <v>153</v>
      </c>
      <c r="AL232" s="241"/>
      <c r="AM232" s="241" t="s">
        <v>153</v>
      </c>
      <c r="AN232" s="241"/>
      <c r="AO232" s="241"/>
      <c r="AP232" s="241"/>
      <c r="AQ232" s="241"/>
      <c r="AR232" s="241" t="s">
        <v>153</v>
      </c>
      <c r="AS232" s="241"/>
      <c r="AT232" s="241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  <c r="BI232" s="237"/>
      <c r="BJ232" s="237"/>
      <c r="BK232" s="237"/>
      <c r="BL232" s="237"/>
    </row>
    <row r="233" spans="1:65" s="245" customFormat="1" ht="13.8" x14ac:dyDescent="0.25">
      <c r="A233" s="241">
        <v>418355</v>
      </c>
      <c r="B233" s="241" t="s">
        <v>712</v>
      </c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 t="s">
        <v>153</v>
      </c>
      <c r="R233" s="241"/>
      <c r="S233" s="241"/>
      <c r="T233" s="241"/>
      <c r="U233" s="241"/>
      <c r="V233" s="241"/>
      <c r="W233" s="241"/>
      <c r="X233" s="241"/>
      <c r="Y233" s="241"/>
      <c r="Z233" s="241"/>
      <c r="AA233" s="241"/>
      <c r="AB233" s="241"/>
      <c r="AC233" s="241"/>
      <c r="AD233" s="241"/>
      <c r="AE233" s="241" t="s">
        <v>151</v>
      </c>
      <c r="AF233" s="241"/>
      <c r="AG233" s="241"/>
      <c r="AH233" s="241"/>
      <c r="AI233" s="241" t="s">
        <v>153</v>
      </c>
      <c r="AJ233" s="241"/>
      <c r="AK233" s="241" t="s">
        <v>153</v>
      </c>
      <c r="AL233" s="241"/>
      <c r="AM233" s="241"/>
      <c r="AN233" s="241"/>
      <c r="AO233" s="241" t="s">
        <v>153</v>
      </c>
      <c r="AP233" s="241" t="s">
        <v>153</v>
      </c>
      <c r="AQ233" s="241"/>
      <c r="AR233" s="241" t="s">
        <v>153</v>
      </c>
      <c r="AS233" s="241"/>
      <c r="AT233" s="241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  <c r="BI233" s="237"/>
      <c r="BJ233" s="237"/>
      <c r="BK233" s="237"/>
      <c r="BL233" s="237"/>
    </row>
    <row r="234" spans="1:65" s="245" customFormat="1" ht="13.8" x14ac:dyDescent="0.25">
      <c r="A234" s="245">
        <v>418388</v>
      </c>
      <c r="B234" s="245" t="s">
        <v>712</v>
      </c>
      <c r="L234" s="245" t="s">
        <v>2208</v>
      </c>
      <c r="R234" s="245" t="s">
        <v>2208</v>
      </c>
      <c r="Z234" s="245" t="s">
        <v>2208</v>
      </c>
      <c r="AA234" s="245" t="s">
        <v>2208</v>
      </c>
      <c r="AL234" s="245" t="s">
        <v>2208</v>
      </c>
      <c r="AM234" s="245" t="s">
        <v>2208</v>
      </c>
      <c r="AO234" s="245" t="s">
        <v>2208</v>
      </c>
      <c r="AP234" s="245" t="s">
        <v>2208</v>
      </c>
      <c r="AQ234" s="245" t="s">
        <v>2208</v>
      </c>
      <c r="AR234" s="245" t="s">
        <v>2208</v>
      </c>
      <c r="AS234" s="245" t="s">
        <v>2210</v>
      </c>
      <c r="AT234" s="245" t="s">
        <v>712</v>
      </c>
    </row>
    <row r="235" spans="1:65" s="245" customFormat="1" ht="13.8" x14ac:dyDescent="0.25">
      <c r="A235" s="245">
        <v>418436</v>
      </c>
      <c r="B235" s="245" t="s">
        <v>712</v>
      </c>
      <c r="AJ235" s="245" t="s">
        <v>2208</v>
      </c>
      <c r="AK235" s="245" t="s">
        <v>2208</v>
      </c>
      <c r="AN235" s="245" t="s">
        <v>2208</v>
      </c>
      <c r="AO235" s="245" t="s">
        <v>2208</v>
      </c>
      <c r="AP235" s="245" t="s">
        <v>2208</v>
      </c>
      <c r="AQ235" s="245" t="s">
        <v>2208</v>
      </c>
      <c r="AR235" s="245" t="s">
        <v>2208</v>
      </c>
      <c r="AS235" s="245" t="s">
        <v>702</v>
      </c>
      <c r="AT235" s="245" t="s">
        <v>712</v>
      </c>
    </row>
    <row r="236" spans="1:65" s="245" customFormat="1" ht="13.8" x14ac:dyDescent="0.25">
      <c r="A236" s="241">
        <v>418441</v>
      </c>
      <c r="B236" s="241" t="s">
        <v>712</v>
      </c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  <c r="AA236" s="241"/>
      <c r="AB236" s="241"/>
      <c r="AC236" s="241"/>
      <c r="AD236" s="241" t="s">
        <v>151</v>
      </c>
      <c r="AE236" s="241"/>
      <c r="AF236" s="241" t="s">
        <v>151</v>
      </c>
      <c r="AG236" s="241" t="s">
        <v>151</v>
      </c>
      <c r="AH236" s="241"/>
      <c r="AI236" s="241" t="s">
        <v>151</v>
      </c>
      <c r="AJ236" s="241" t="s">
        <v>149</v>
      </c>
      <c r="AK236" s="241" t="s">
        <v>149</v>
      </c>
      <c r="AL236" s="241" t="s">
        <v>149</v>
      </c>
      <c r="AM236" s="241" t="s">
        <v>151</v>
      </c>
      <c r="AN236" s="241" t="s">
        <v>149</v>
      </c>
      <c r="AO236" s="241" t="s">
        <v>149</v>
      </c>
      <c r="AP236" s="241" t="s">
        <v>149</v>
      </c>
      <c r="AQ236" s="241" t="s">
        <v>149</v>
      </c>
      <c r="AR236" s="241" t="s">
        <v>149</v>
      </c>
      <c r="AS236" s="241"/>
      <c r="AT236" s="241"/>
      <c r="AU236" s="237"/>
      <c r="AV236" s="237"/>
      <c r="AW236" s="237"/>
      <c r="AX236" s="237"/>
      <c r="AY236" s="237"/>
      <c r="AZ236" s="237"/>
      <c r="BA236" s="237"/>
      <c r="BB236" s="237"/>
      <c r="BC236" s="237"/>
      <c r="BD236" s="237"/>
      <c r="BE236" s="237"/>
      <c r="BF236" s="237"/>
      <c r="BG236" s="237"/>
      <c r="BH236" s="237"/>
      <c r="BI236" s="237"/>
      <c r="BJ236" s="237"/>
      <c r="BK236" s="237"/>
      <c r="BL236" s="237"/>
    </row>
    <row r="237" spans="1:65" s="245" customFormat="1" ht="13.8" x14ac:dyDescent="0.25">
      <c r="A237" s="245">
        <v>418473</v>
      </c>
      <c r="B237" s="245" t="s">
        <v>712</v>
      </c>
      <c r="H237" s="245" t="s">
        <v>2208</v>
      </c>
      <c r="R237" s="245" t="s">
        <v>2208</v>
      </c>
      <c r="AE237" s="245" t="s">
        <v>2208</v>
      </c>
      <c r="AK237" s="245" t="s">
        <v>2208</v>
      </c>
      <c r="AM237" s="245" t="s">
        <v>2208</v>
      </c>
      <c r="AN237" s="245" t="s">
        <v>2208</v>
      </c>
      <c r="AO237" s="245" t="s">
        <v>2208</v>
      </c>
      <c r="AP237" s="245" t="s">
        <v>2208</v>
      </c>
      <c r="AQ237" s="245" t="s">
        <v>2208</v>
      </c>
      <c r="AR237" s="245" t="s">
        <v>2208</v>
      </c>
      <c r="AS237" s="245" t="s">
        <v>713</v>
      </c>
      <c r="AT237" s="245" t="s">
        <v>712</v>
      </c>
    </row>
    <row r="238" spans="1:65" s="245" customFormat="1" ht="13.8" x14ac:dyDescent="0.25">
      <c r="A238" s="245">
        <v>418511</v>
      </c>
      <c r="B238" s="245" t="s">
        <v>712</v>
      </c>
      <c r="AL238" s="245" t="s">
        <v>149</v>
      </c>
      <c r="AN238" s="245" t="s">
        <v>149</v>
      </c>
      <c r="AO238" s="245" t="s">
        <v>149</v>
      </c>
      <c r="AQ238" s="245" t="s">
        <v>149</v>
      </c>
      <c r="AR238" s="245" t="s">
        <v>149</v>
      </c>
      <c r="AT238" s="245" t="s">
        <v>712</v>
      </c>
    </row>
    <row r="239" spans="1:65" s="245" customFormat="1" ht="13.8" x14ac:dyDescent="0.25">
      <c r="A239" s="245">
        <v>418616</v>
      </c>
      <c r="B239" s="245" t="s">
        <v>712</v>
      </c>
      <c r="L239" s="245" t="s">
        <v>153</v>
      </c>
      <c r="AA239" s="245" t="s">
        <v>153</v>
      </c>
      <c r="AE239" s="245" t="s">
        <v>151</v>
      </c>
      <c r="AF239" s="245" t="s">
        <v>153</v>
      </c>
      <c r="AI239" s="245" t="s">
        <v>153</v>
      </c>
      <c r="AJ239" s="245" t="s">
        <v>153</v>
      </c>
      <c r="AK239" s="245" t="s">
        <v>151</v>
      </c>
      <c r="AL239" s="245" t="s">
        <v>149</v>
      </c>
      <c r="AM239" s="245" t="s">
        <v>149</v>
      </c>
      <c r="AN239" s="245" t="s">
        <v>151</v>
      </c>
      <c r="AO239" s="245" t="s">
        <v>149</v>
      </c>
      <c r="AP239" s="245" t="s">
        <v>149</v>
      </c>
      <c r="AQ239" s="245" t="s">
        <v>151</v>
      </c>
      <c r="AR239" s="245" t="s">
        <v>149</v>
      </c>
      <c r="AT239" s="245" t="s">
        <v>712</v>
      </c>
      <c r="BM239" s="237"/>
    </row>
    <row r="240" spans="1:65" s="245" customFormat="1" ht="13.8" x14ac:dyDescent="0.25">
      <c r="A240" s="245">
        <v>418686</v>
      </c>
      <c r="B240" s="245" t="s">
        <v>712</v>
      </c>
      <c r="T240" s="245" t="s">
        <v>153</v>
      </c>
      <c r="AF240" s="245" t="s">
        <v>153</v>
      </c>
      <c r="AI240" s="245" t="s">
        <v>153</v>
      </c>
      <c r="AL240" s="245" t="s">
        <v>153</v>
      </c>
      <c r="AN240" s="245" t="s">
        <v>153</v>
      </c>
      <c r="AO240" s="245" t="s">
        <v>153</v>
      </c>
      <c r="AP240" s="245" t="s">
        <v>153</v>
      </c>
      <c r="AQ240" s="245" t="s">
        <v>153</v>
      </c>
      <c r="AT240" s="245" t="s">
        <v>712</v>
      </c>
    </row>
    <row r="241" spans="1:65" s="245" customFormat="1" ht="13.8" x14ac:dyDescent="0.25">
      <c r="A241" s="245">
        <v>418702</v>
      </c>
      <c r="B241" s="245" t="s">
        <v>712</v>
      </c>
      <c r="Q241" s="245" t="s">
        <v>153</v>
      </c>
      <c r="R241" s="245" t="s">
        <v>153</v>
      </c>
      <c r="S241" s="245" t="s">
        <v>153</v>
      </c>
      <c r="AL241" s="245" t="s">
        <v>153</v>
      </c>
      <c r="AP241" s="245" t="s">
        <v>153</v>
      </c>
      <c r="AT241" s="245" t="s">
        <v>712</v>
      </c>
    </row>
    <row r="242" spans="1:65" s="245" customFormat="1" ht="13.8" x14ac:dyDescent="0.25">
      <c r="A242" s="245">
        <v>418707</v>
      </c>
      <c r="B242" s="245" t="s">
        <v>712</v>
      </c>
      <c r="AE242" s="245" t="s">
        <v>151</v>
      </c>
      <c r="AG242" s="245" t="s">
        <v>153</v>
      </c>
      <c r="AK242" s="245" t="s">
        <v>151</v>
      </c>
      <c r="AP242" s="245" t="s">
        <v>153</v>
      </c>
      <c r="AQ242" s="245" t="s">
        <v>153</v>
      </c>
      <c r="AR242" s="245" t="s">
        <v>149</v>
      </c>
      <c r="AT242" s="245" t="s">
        <v>712</v>
      </c>
    </row>
    <row r="243" spans="1:65" s="245" customFormat="1" ht="13.8" x14ac:dyDescent="0.25">
      <c r="A243" s="245">
        <v>418778</v>
      </c>
      <c r="B243" s="245" t="s">
        <v>712</v>
      </c>
      <c r="K243" s="245" t="s">
        <v>153</v>
      </c>
      <c r="P243" s="245" t="s">
        <v>153</v>
      </c>
      <c r="AB243" s="245" t="s">
        <v>153</v>
      </c>
      <c r="AE243" s="245" t="s">
        <v>149</v>
      </c>
      <c r="AF243" s="245" t="s">
        <v>153</v>
      </c>
      <c r="AI243" s="245" t="s">
        <v>151</v>
      </c>
      <c r="AJ243" s="245" t="s">
        <v>149</v>
      </c>
      <c r="AK243" s="245" t="s">
        <v>149</v>
      </c>
      <c r="AL243" s="245" t="s">
        <v>151</v>
      </c>
      <c r="AM243" s="245" t="s">
        <v>149</v>
      </c>
      <c r="AN243" s="245" t="s">
        <v>149</v>
      </c>
      <c r="AO243" s="245" t="s">
        <v>149</v>
      </c>
      <c r="AP243" s="245" t="s">
        <v>149</v>
      </c>
      <c r="AQ243" s="245" t="s">
        <v>149</v>
      </c>
      <c r="AR243" s="245" t="s">
        <v>149</v>
      </c>
      <c r="AT243" s="245" t="s">
        <v>712</v>
      </c>
      <c r="BM243" s="237"/>
    </row>
    <row r="244" spans="1:65" s="245" customFormat="1" ht="13.8" x14ac:dyDescent="0.25">
      <c r="A244" s="245">
        <v>418820</v>
      </c>
      <c r="B244" s="245" t="s">
        <v>712</v>
      </c>
      <c r="AA244" s="245" t="s">
        <v>2208</v>
      </c>
      <c r="AF244" s="245" t="s">
        <v>2208</v>
      </c>
      <c r="AL244" s="245" t="s">
        <v>2208</v>
      </c>
      <c r="AM244" s="245" t="s">
        <v>2208</v>
      </c>
      <c r="AO244" s="245" t="s">
        <v>2208</v>
      </c>
      <c r="AS244" s="245" t="s">
        <v>690</v>
      </c>
      <c r="AT244" s="245" t="s">
        <v>712</v>
      </c>
    </row>
    <row r="245" spans="1:65" s="245" customFormat="1" ht="13.8" x14ac:dyDescent="0.25">
      <c r="A245" s="245">
        <v>418861</v>
      </c>
      <c r="B245" s="245" t="s">
        <v>712</v>
      </c>
      <c r="Q245" s="245" t="s">
        <v>153</v>
      </c>
      <c r="U245" s="245" t="s">
        <v>153</v>
      </c>
      <c r="Z245" s="245" t="s">
        <v>153</v>
      </c>
      <c r="AF245" s="245" t="s">
        <v>153</v>
      </c>
      <c r="AI245" s="245" t="s">
        <v>149</v>
      </c>
      <c r="AJ245" s="245" t="s">
        <v>149</v>
      </c>
      <c r="AK245" s="245" t="s">
        <v>149</v>
      </c>
      <c r="AL245" s="245" t="s">
        <v>149</v>
      </c>
      <c r="AM245" s="245" t="s">
        <v>149</v>
      </c>
      <c r="AN245" s="245" t="s">
        <v>149</v>
      </c>
      <c r="AO245" s="245" t="s">
        <v>149</v>
      </c>
      <c r="AP245" s="245" t="s">
        <v>149</v>
      </c>
      <c r="AQ245" s="245" t="s">
        <v>149</v>
      </c>
      <c r="AR245" s="245" t="s">
        <v>149</v>
      </c>
      <c r="AT245" s="245" t="s">
        <v>712</v>
      </c>
      <c r="BM245" s="237"/>
    </row>
    <row r="246" spans="1:65" s="245" customFormat="1" ht="13.8" x14ac:dyDescent="0.25">
      <c r="A246" s="245">
        <v>418978</v>
      </c>
      <c r="B246" s="245" t="s">
        <v>769</v>
      </c>
      <c r="R246" s="245" t="s">
        <v>2208</v>
      </c>
      <c r="Y246" s="245" t="s">
        <v>2208</v>
      </c>
      <c r="AE246" s="245" t="s">
        <v>2208</v>
      </c>
      <c r="AF246" s="245" t="s">
        <v>2208</v>
      </c>
      <c r="AI246" s="245" t="s">
        <v>2208</v>
      </c>
      <c r="AJ246" s="245" t="s">
        <v>2208</v>
      </c>
      <c r="AK246" s="245" t="s">
        <v>2208</v>
      </c>
      <c r="AL246" s="245" t="s">
        <v>2208</v>
      </c>
      <c r="AM246" s="245" t="s">
        <v>2208</v>
      </c>
      <c r="AS246" s="245" t="s">
        <v>742</v>
      </c>
      <c r="AT246" s="245" t="s">
        <v>158</v>
      </c>
    </row>
    <row r="247" spans="1:65" s="245" customFormat="1" ht="13.8" x14ac:dyDescent="0.25">
      <c r="A247" s="241">
        <v>418982</v>
      </c>
      <c r="B247" s="241" t="s">
        <v>712</v>
      </c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  <c r="AA247" s="241" t="s">
        <v>153</v>
      </c>
      <c r="AB247" s="241"/>
      <c r="AC247" s="241"/>
      <c r="AD247" s="241"/>
      <c r="AE247" s="241"/>
      <c r="AF247" s="241" t="s">
        <v>153</v>
      </c>
      <c r="AG247" s="241"/>
      <c r="AH247" s="241" t="s">
        <v>153</v>
      </c>
      <c r="AI247" s="241"/>
      <c r="AJ247" s="241" t="s">
        <v>153</v>
      </c>
      <c r="AK247" s="241" t="s">
        <v>151</v>
      </c>
      <c r="AL247" s="241"/>
      <c r="AM247" s="241" t="s">
        <v>153</v>
      </c>
      <c r="AN247" s="241" t="s">
        <v>151</v>
      </c>
      <c r="AO247" s="241" t="s">
        <v>151</v>
      </c>
      <c r="AP247" s="241" t="s">
        <v>153</v>
      </c>
      <c r="AQ247" s="241" t="s">
        <v>153</v>
      </c>
      <c r="AR247" s="241" t="s">
        <v>151</v>
      </c>
      <c r="AS247" s="241"/>
      <c r="AT247" s="241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  <c r="BI247" s="237"/>
      <c r="BJ247" s="237"/>
      <c r="BK247" s="237"/>
      <c r="BL247" s="237"/>
    </row>
    <row r="248" spans="1:65" s="245" customFormat="1" ht="13.8" x14ac:dyDescent="0.25">
      <c r="A248" s="245">
        <v>419008</v>
      </c>
      <c r="B248" s="245" t="s">
        <v>712</v>
      </c>
      <c r="AG248" s="245" t="s">
        <v>2208</v>
      </c>
      <c r="AO248" s="245" t="s">
        <v>2208</v>
      </c>
      <c r="AQ248" s="245" t="s">
        <v>2208</v>
      </c>
      <c r="AS248" s="245" t="s">
        <v>2223</v>
      </c>
      <c r="AT248" s="245" t="s">
        <v>712</v>
      </c>
    </row>
    <row r="249" spans="1:65" s="245" customFormat="1" ht="13.8" x14ac:dyDescent="0.25">
      <c r="A249" s="245">
        <v>419030</v>
      </c>
      <c r="B249" s="245" t="s">
        <v>712</v>
      </c>
      <c r="L249" s="245" t="s">
        <v>2208</v>
      </c>
      <c r="R249" s="245" t="s">
        <v>2208</v>
      </c>
      <c r="AD249" s="245" t="s">
        <v>2208</v>
      </c>
      <c r="AM249" s="245" t="s">
        <v>2208</v>
      </c>
      <c r="AN249" s="245" t="s">
        <v>2208</v>
      </c>
      <c r="AO249" s="245" t="s">
        <v>2208</v>
      </c>
      <c r="AP249" s="245" t="s">
        <v>2208</v>
      </c>
      <c r="AQ249" s="245" t="s">
        <v>2208</v>
      </c>
      <c r="AR249" s="245" t="s">
        <v>2208</v>
      </c>
      <c r="AS249" s="245" t="s">
        <v>692</v>
      </c>
      <c r="AT249" s="245" t="s">
        <v>769</v>
      </c>
    </row>
    <row r="250" spans="1:65" s="245" customFormat="1" ht="13.8" x14ac:dyDescent="0.25">
      <c r="A250" s="245">
        <v>419057</v>
      </c>
      <c r="B250" s="245" t="s">
        <v>712</v>
      </c>
      <c r="Q250" s="245" t="s">
        <v>2208</v>
      </c>
      <c r="AI250" s="245" t="s">
        <v>2208</v>
      </c>
      <c r="AK250" s="245" t="s">
        <v>2208</v>
      </c>
      <c r="AM250" s="245" t="s">
        <v>2208</v>
      </c>
      <c r="AN250" s="245" t="s">
        <v>2208</v>
      </c>
      <c r="AQ250" s="245" t="s">
        <v>2208</v>
      </c>
      <c r="AR250" s="245" t="s">
        <v>2208</v>
      </c>
      <c r="AS250" s="245" t="s">
        <v>742</v>
      </c>
      <c r="AT250" s="245" t="s">
        <v>712</v>
      </c>
    </row>
    <row r="251" spans="1:65" s="245" customFormat="1" ht="13.8" x14ac:dyDescent="0.25">
      <c r="A251" s="245">
        <v>419103</v>
      </c>
      <c r="B251" s="245" t="s">
        <v>712</v>
      </c>
      <c r="G251" s="245" t="s">
        <v>153</v>
      </c>
      <c r="AD251" s="245" t="s">
        <v>153</v>
      </c>
      <c r="AE251" s="245" t="s">
        <v>153</v>
      </c>
      <c r="AF251" s="245" t="s">
        <v>153</v>
      </c>
      <c r="AI251" s="245" t="s">
        <v>153</v>
      </c>
      <c r="AJ251" s="245" t="s">
        <v>153</v>
      </c>
      <c r="AL251" s="245" t="s">
        <v>153</v>
      </c>
      <c r="AM251" s="245" t="s">
        <v>153</v>
      </c>
      <c r="AP251" s="245" t="s">
        <v>153</v>
      </c>
      <c r="AR251" s="245" t="s">
        <v>153</v>
      </c>
      <c r="AT251" s="245" t="s">
        <v>712</v>
      </c>
    </row>
    <row r="252" spans="1:65" s="245" customFormat="1" ht="13.8" x14ac:dyDescent="0.25">
      <c r="A252" s="245">
        <v>419198</v>
      </c>
      <c r="B252" s="245" t="s">
        <v>712</v>
      </c>
      <c r="AF252" s="245" t="s">
        <v>2208</v>
      </c>
      <c r="AM252" s="245" t="s">
        <v>2208</v>
      </c>
      <c r="AQ252" s="245" t="s">
        <v>2208</v>
      </c>
      <c r="AR252" s="245" t="s">
        <v>2208</v>
      </c>
      <c r="AS252" s="245" t="s">
        <v>2210</v>
      </c>
      <c r="AT252" s="245" t="s">
        <v>712</v>
      </c>
    </row>
    <row r="253" spans="1:65" s="245" customFormat="1" ht="13.8" x14ac:dyDescent="0.25">
      <c r="A253" s="245">
        <v>419200</v>
      </c>
      <c r="B253" s="245" t="s">
        <v>712</v>
      </c>
      <c r="AQ253" s="245" t="s">
        <v>2208</v>
      </c>
      <c r="AS253" s="245" t="s">
        <v>2210</v>
      </c>
      <c r="AT253" s="245" t="s">
        <v>712</v>
      </c>
    </row>
    <row r="254" spans="1:65" s="245" customFormat="1" ht="13.8" x14ac:dyDescent="0.25">
      <c r="A254" s="245">
        <v>419208</v>
      </c>
      <c r="B254" s="245" t="s">
        <v>712</v>
      </c>
      <c r="AG254" s="245" t="s">
        <v>151</v>
      </c>
      <c r="AK254" s="245" t="s">
        <v>151</v>
      </c>
      <c r="AL254" s="245" t="s">
        <v>151</v>
      </c>
      <c r="AM254" s="245" t="s">
        <v>151</v>
      </c>
      <c r="AO254" s="245" t="s">
        <v>149</v>
      </c>
      <c r="AP254" s="245" t="s">
        <v>149</v>
      </c>
      <c r="AQ254" s="245" t="s">
        <v>149</v>
      </c>
      <c r="AR254" s="245" t="s">
        <v>151</v>
      </c>
      <c r="AT254" s="245" t="s">
        <v>712</v>
      </c>
    </row>
    <row r="255" spans="1:65" s="245" customFormat="1" ht="13.8" x14ac:dyDescent="0.25">
      <c r="A255" s="245">
        <v>419209</v>
      </c>
      <c r="B255" s="245" t="s">
        <v>769</v>
      </c>
      <c r="Q255" s="245" t="s">
        <v>2208</v>
      </c>
      <c r="R255" s="245" t="s">
        <v>2208</v>
      </c>
      <c r="AE255" s="245" t="s">
        <v>2208</v>
      </c>
      <c r="AI255" s="245" t="s">
        <v>2208</v>
      </c>
      <c r="AJ255" s="245" t="s">
        <v>2208</v>
      </c>
      <c r="AK255" s="245" t="s">
        <v>2208</v>
      </c>
      <c r="AL255" s="245" t="s">
        <v>2208</v>
      </c>
      <c r="AM255" s="245" t="s">
        <v>2208</v>
      </c>
      <c r="AS255" s="245" t="s">
        <v>702</v>
      </c>
      <c r="AT255" s="245" t="s">
        <v>158</v>
      </c>
    </row>
    <row r="256" spans="1:65" s="245" customFormat="1" ht="13.8" x14ac:dyDescent="0.25">
      <c r="A256" s="245">
        <v>419226</v>
      </c>
      <c r="B256" s="245" t="s">
        <v>712</v>
      </c>
      <c r="AA256" s="245" t="s">
        <v>151</v>
      </c>
      <c r="AF256" s="245" t="s">
        <v>153</v>
      </c>
      <c r="AI256" s="245" t="s">
        <v>153</v>
      </c>
      <c r="AL256" s="245" t="s">
        <v>151</v>
      </c>
      <c r="AM256" s="245" t="s">
        <v>151</v>
      </c>
      <c r="AN256" s="245" t="s">
        <v>149</v>
      </c>
      <c r="AO256" s="245" t="s">
        <v>151</v>
      </c>
      <c r="AQ256" s="245" t="s">
        <v>153</v>
      </c>
      <c r="AT256" s="245" t="s">
        <v>712</v>
      </c>
    </row>
    <row r="257" spans="1:65" s="245" customFormat="1" ht="13.8" x14ac:dyDescent="0.25">
      <c r="A257" s="245">
        <v>419247</v>
      </c>
      <c r="B257" s="245" t="s">
        <v>712</v>
      </c>
      <c r="AG257" s="245" t="s">
        <v>2208</v>
      </c>
      <c r="AI257" s="245" t="s">
        <v>2208</v>
      </c>
      <c r="AN257" s="245" t="s">
        <v>2208</v>
      </c>
      <c r="AO257" s="245" t="s">
        <v>2208</v>
      </c>
      <c r="AQ257" s="245" t="s">
        <v>2208</v>
      </c>
      <c r="AR257" s="245" t="s">
        <v>2208</v>
      </c>
      <c r="AS257" s="245" t="s">
        <v>2223</v>
      </c>
      <c r="AT257" s="245" t="s">
        <v>712</v>
      </c>
    </row>
    <row r="258" spans="1:65" s="245" customFormat="1" ht="13.8" x14ac:dyDescent="0.25">
      <c r="A258" s="245">
        <v>419261</v>
      </c>
      <c r="B258" s="245" t="s">
        <v>712</v>
      </c>
      <c r="Q258" s="245" t="s">
        <v>2208</v>
      </c>
      <c r="AA258" s="245" t="s">
        <v>2208</v>
      </c>
      <c r="AF258" s="245" t="s">
        <v>2208</v>
      </c>
      <c r="AL258" s="245" t="s">
        <v>2208</v>
      </c>
      <c r="AM258" s="245" t="s">
        <v>2208</v>
      </c>
      <c r="AQ258" s="245" t="s">
        <v>2208</v>
      </c>
      <c r="AS258" s="245" t="s">
        <v>692</v>
      </c>
      <c r="AT258" s="245" t="s">
        <v>712</v>
      </c>
    </row>
    <row r="259" spans="1:65" s="245" customFormat="1" ht="13.8" x14ac:dyDescent="0.25">
      <c r="A259" s="245">
        <v>419266</v>
      </c>
      <c r="B259" s="245" t="s">
        <v>712</v>
      </c>
      <c r="L259" s="245" t="s">
        <v>153</v>
      </c>
      <c r="AI259" s="245" t="s">
        <v>153</v>
      </c>
      <c r="AL259" s="245" t="s">
        <v>153</v>
      </c>
      <c r="AM259" s="245" t="s">
        <v>153</v>
      </c>
      <c r="AT259" s="245" t="s">
        <v>712</v>
      </c>
    </row>
    <row r="260" spans="1:65" s="245" customFormat="1" ht="13.8" x14ac:dyDescent="0.25">
      <c r="A260" s="245">
        <v>419282</v>
      </c>
      <c r="B260" s="245" t="s">
        <v>712</v>
      </c>
      <c r="H260" s="245" t="s">
        <v>2208</v>
      </c>
      <c r="S260" s="245" t="s">
        <v>2208</v>
      </c>
      <c r="AE260" s="245" t="s">
        <v>2208</v>
      </c>
      <c r="AL260" s="245" t="s">
        <v>2208</v>
      </c>
      <c r="AR260" s="245" t="s">
        <v>2208</v>
      </c>
      <c r="AS260" s="245" t="s">
        <v>702</v>
      </c>
      <c r="AT260" s="245" t="s">
        <v>712</v>
      </c>
    </row>
    <row r="261" spans="1:65" s="245" customFormat="1" ht="13.8" x14ac:dyDescent="0.25">
      <c r="A261" s="245">
        <v>419329</v>
      </c>
      <c r="B261" s="245" t="s">
        <v>712</v>
      </c>
      <c r="L261" s="245" t="s">
        <v>2208</v>
      </c>
      <c r="W261" s="245" t="s">
        <v>2208</v>
      </c>
      <c r="AL261" s="245" t="s">
        <v>2208</v>
      </c>
      <c r="AM261" s="245" t="s">
        <v>2208</v>
      </c>
      <c r="AO261" s="245" t="s">
        <v>2208</v>
      </c>
      <c r="AP261" s="245" t="s">
        <v>2208</v>
      </c>
      <c r="AQ261" s="245" t="s">
        <v>2208</v>
      </c>
      <c r="AR261" s="245" t="s">
        <v>2208</v>
      </c>
      <c r="AS261" s="245" t="s">
        <v>691</v>
      </c>
      <c r="AT261" s="245" t="s">
        <v>712</v>
      </c>
    </row>
    <row r="262" spans="1:65" s="245" customFormat="1" ht="13.8" x14ac:dyDescent="0.25">
      <c r="A262" s="245">
        <v>419334</v>
      </c>
      <c r="B262" s="245" t="s">
        <v>712</v>
      </c>
      <c r="AI262" s="245" t="s">
        <v>2208</v>
      </c>
      <c r="AL262" s="245" t="s">
        <v>2208</v>
      </c>
      <c r="AM262" s="245" t="s">
        <v>2208</v>
      </c>
      <c r="AN262" s="245" t="s">
        <v>2208</v>
      </c>
      <c r="AO262" s="245" t="s">
        <v>2208</v>
      </c>
      <c r="AP262" s="245" t="s">
        <v>2208</v>
      </c>
      <c r="AQ262" s="245" t="s">
        <v>2208</v>
      </c>
      <c r="AR262" s="245" t="s">
        <v>2208</v>
      </c>
      <c r="AS262" s="245" t="s">
        <v>691</v>
      </c>
      <c r="AT262" s="245" t="s">
        <v>769</v>
      </c>
    </row>
    <row r="263" spans="1:65" s="245" customFormat="1" ht="13.8" x14ac:dyDescent="0.25">
      <c r="A263" s="245">
        <v>419358</v>
      </c>
      <c r="B263" s="245" t="s">
        <v>712</v>
      </c>
      <c r="Q263" s="245" t="s">
        <v>2208</v>
      </c>
      <c r="AF263" s="245" t="s">
        <v>2208</v>
      </c>
      <c r="AL263" s="245" t="s">
        <v>2208</v>
      </c>
      <c r="AM263" s="245" t="s">
        <v>2208</v>
      </c>
      <c r="AP263" s="245" t="s">
        <v>2208</v>
      </c>
      <c r="AQ263" s="245" t="s">
        <v>2208</v>
      </c>
      <c r="AS263" s="245" t="s">
        <v>2210</v>
      </c>
      <c r="AT263" s="245" t="s">
        <v>712</v>
      </c>
    </row>
    <row r="264" spans="1:65" s="245" customFormat="1" ht="13.8" x14ac:dyDescent="0.25">
      <c r="A264" s="245">
        <v>419399</v>
      </c>
      <c r="B264" s="245" t="s">
        <v>712</v>
      </c>
      <c r="L264" s="245" t="s">
        <v>2208</v>
      </c>
      <c r="T264" s="245" t="s">
        <v>2208</v>
      </c>
      <c r="AD264" s="245" t="s">
        <v>2208</v>
      </c>
      <c r="AF264" s="245" t="s">
        <v>2208</v>
      </c>
      <c r="AI264" s="245" t="s">
        <v>2208</v>
      </c>
      <c r="AJ264" s="245" t="s">
        <v>2208</v>
      </c>
      <c r="AK264" s="245" t="s">
        <v>2208</v>
      </c>
      <c r="AL264" s="245" t="s">
        <v>2208</v>
      </c>
      <c r="AM264" s="245" t="s">
        <v>2208</v>
      </c>
      <c r="AN264" s="245" t="s">
        <v>2208</v>
      </c>
      <c r="AO264" s="245" t="s">
        <v>2208</v>
      </c>
      <c r="AP264" s="245" t="s">
        <v>2208</v>
      </c>
      <c r="AQ264" s="245" t="s">
        <v>2208</v>
      </c>
      <c r="AR264" s="245" t="s">
        <v>2208</v>
      </c>
      <c r="AS264" s="245" t="s">
        <v>2223</v>
      </c>
      <c r="AT264" s="245" t="s">
        <v>712</v>
      </c>
      <c r="BM264" s="237"/>
    </row>
    <row r="265" spans="1:65" s="245" customFormat="1" ht="13.8" x14ac:dyDescent="0.25">
      <c r="A265" s="245">
        <v>419413</v>
      </c>
      <c r="B265" s="245" t="s">
        <v>712</v>
      </c>
      <c r="L265" s="245" t="s">
        <v>2208</v>
      </c>
      <c r="AE265" s="245" t="s">
        <v>2208</v>
      </c>
      <c r="AH265" s="245" t="s">
        <v>2208</v>
      </c>
      <c r="AK265" s="245" t="s">
        <v>2208</v>
      </c>
      <c r="AL265" s="245" t="s">
        <v>2208</v>
      </c>
      <c r="AN265" s="245" t="s">
        <v>2208</v>
      </c>
      <c r="AP265" s="245" t="s">
        <v>2208</v>
      </c>
      <c r="AR265" s="245" t="s">
        <v>2208</v>
      </c>
      <c r="AS265" s="245" t="s">
        <v>2223</v>
      </c>
      <c r="AT265" s="245" t="s">
        <v>712</v>
      </c>
    </row>
    <row r="266" spans="1:65" s="245" customFormat="1" ht="13.8" x14ac:dyDescent="0.25">
      <c r="A266" s="245">
        <v>419465</v>
      </c>
      <c r="B266" s="245" t="s">
        <v>712</v>
      </c>
      <c r="R266" s="245" t="s">
        <v>153</v>
      </c>
      <c r="AC266" s="245" t="s">
        <v>153</v>
      </c>
      <c r="AF266" s="245" t="s">
        <v>153</v>
      </c>
      <c r="AG266" s="245" t="s">
        <v>153</v>
      </c>
      <c r="AH266" s="245" t="s">
        <v>153</v>
      </c>
      <c r="AI266" s="245" t="s">
        <v>149</v>
      </c>
      <c r="AJ266" s="245" t="s">
        <v>149</v>
      </c>
      <c r="AK266" s="245" t="s">
        <v>149</v>
      </c>
      <c r="AL266" s="245" t="s">
        <v>151</v>
      </c>
      <c r="AM266" s="245" t="s">
        <v>149</v>
      </c>
      <c r="AN266" s="245" t="s">
        <v>149</v>
      </c>
      <c r="AO266" s="245" t="s">
        <v>149</v>
      </c>
      <c r="AP266" s="245" t="s">
        <v>149</v>
      </c>
      <c r="AQ266" s="245" t="s">
        <v>149</v>
      </c>
      <c r="AR266" s="245" t="s">
        <v>149</v>
      </c>
      <c r="AT266" s="245" t="s">
        <v>712</v>
      </c>
      <c r="BM266" s="237"/>
    </row>
    <row r="267" spans="1:65" s="245" customFormat="1" ht="13.8" x14ac:dyDescent="0.25">
      <c r="A267" s="245">
        <v>419495</v>
      </c>
      <c r="B267" s="245" t="s">
        <v>712</v>
      </c>
      <c r="J267" s="245" t="s">
        <v>2208</v>
      </c>
      <c r="AA267" s="245" t="s">
        <v>2208</v>
      </c>
      <c r="AF267" s="245" t="s">
        <v>2208</v>
      </c>
      <c r="AI267" s="245" t="s">
        <v>2208</v>
      </c>
      <c r="AK267" s="245" t="s">
        <v>2208</v>
      </c>
      <c r="AL267" s="245" t="s">
        <v>2208</v>
      </c>
      <c r="AM267" s="245" t="s">
        <v>2208</v>
      </c>
      <c r="AN267" s="245" t="s">
        <v>2208</v>
      </c>
      <c r="AO267" s="245" t="s">
        <v>2208</v>
      </c>
      <c r="AP267" s="245" t="s">
        <v>2208</v>
      </c>
      <c r="AQ267" s="245" t="s">
        <v>2208</v>
      </c>
      <c r="AR267" s="245" t="s">
        <v>2208</v>
      </c>
      <c r="AS267" s="245" t="s">
        <v>691</v>
      </c>
      <c r="AT267" s="245" t="s">
        <v>712</v>
      </c>
    </row>
    <row r="268" spans="1:65" s="245" customFormat="1" ht="13.8" x14ac:dyDescent="0.25">
      <c r="A268" s="245">
        <v>419498</v>
      </c>
      <c r="B268" s="245" t="s">
        <v>712</v>
      </c>
      <c r="AA268" s="245" t="s">
        <v>2208</v>
      </c>
      <c r="AB268" s="245" t="s">
        <v>2208</v>
      </c>
      <c r="AE268" s="245" t="s">
        <v>2208</v>
      </c>
      <c r="AF268" s="245" t="s">
        <v>2208</v>
      </c>
      <c r="AI268" s="245" t="s">
        <v>2208</v>
      </c>
      <c r="AJ268" s="245" t="s">
        <v>2208</v>
      </c>
      <c r="AK268" s="245" t="s">
        <v>2208</v>
      </c>
      <c r="AL268" s="245" t="s">
        <v>2208</v>
      </c>
      <c r="AM268" s="245" t="s">
        <v>2208</v>
      </c>
      <c r="AN268" s="245" t="s">
        <v>2208</v>
      </c>
      <c r="AO268" s="245" t="s">
        <v>2208</v>
      </c>
      <c r="AP268" s="245" t="s">
        <v>2208</v>
      </c>
      <c r="AQ268" s="245" t="s">
        <v>2208</v>
      </c>
      <c r="AR268" s="245" t="s">
        <v>2208</v>
      </c>
      <c r="AS268" s="245" t="s">
        <v>2223</v>
      </c>
      <c r="AT268" s="245" t="s">
        <v>712</v>
      </c>
      <c r="BM268" s="237"/>
    </row>
    <row r="269" spans="1:65" s="245" customFormat="1" ht="13.8" x14ac:dyDescent="0.25">
      <c r="A269" s="245">
        <v>419508</v>
      </c>
      <c r="B269" s="245" t="s">
        <v>712</v>
      </c>
      <c r="AD269" s="245" t="s">
        <v>2208</v>
      </c>
      <c r="AQ269" s="245" t="s">
        <v>2208</v>
      </c>
      <c r="AS269" s="245" t="s">
        <v>2223</v>
      </c>
      <c r="AT269" s="245" t="s">
        <v>712</v>
      </c>
    </row>
    <row r="270" spans="1:65" s="245" customFormat="1" ht="13.8" x14ac:dyDescent="0.25">
      <c r="A270" s="245">
        <v>419573</v>
      </c>
      <c r="B270" s="245" t="s">
        <v>712</v>
      </c>
      <c r="W270" s="245" t="s">
        <v>153</v>
      </c>
      <c r="AC270" s="245" t="s">
        <v>153</v>
      </c>
      <c r="AG270" s="245" t="s">
        <v>153</v>
      </c>
      <c r="AK270" s="245" t="s">
        <v>149</v>
      </c>
      <c r="AN270" s="245" t="s">
        <v>149</v>
      </c>
      <c r="AO270" s="245" t="s">
        <v>151</v>
      </c>
      <c r="AQ270" s="245" t="s">
        <v>151</v>
      </c>
      <c r="AT270" s="245" t="s">
        <v>712</v>
      </c>
    </row>
    <row r="271" spans="1:65" s="245" customFormat="1" ht="13.8" x14ac:dyDescent="0.25">
      <c r="A271" s="245">
        <v>419587</v>
      </c>
      <c r="B271" s="245" t="s">
        <v>712</v>
      </c>
      <c r="AE271" s="245" t="s">
        <v>149</v>
      </c>
      <c r="AI271" s="245" t="s">
        <v>153</v>
      </c>
      <c r="AK271" s="245" t="s">
        <v>153</v>
      </c>
      <c r="AM271" s="245" t="s">
        <v>149</v>
      </c>
      <c r="AN271" s="245" t="s">
        <v>151</v>
      </c>
      <c r="AO271" s="245" t="s">
        <v>149</v>
      </c>
      <c r="AQ271" s="245" t="s">
        <v>149</v>
      </c>
      <c r="AR271" s="245" t="s">
        <v>149</v>
      </c>
      <c r="AT271" s="245" t="s">
        <v>712</v>
      </c>
    </row>
    <row r="272" spans="1:65" s="245" customFormat="1" ht="13.8" x14ac:dyDescent="0.25">
      <c r="A272" s="245">
        <v>419603</v>
      </c>
      <c r="B272" s="245" t="s">
        <v>712</v>
      </c>
      <c r="S272" s="245" t="s">
        <v>2208</v>
      </c>
      <c r="Z272" s="245" t="s">
        <v>2208</v>
      </c>
      <c r="AF272" s="245" t="s">
        <v>2208</v>
      </c>
      <c r="AM272" s="245" t="s">
        <v>2208</v>
      </c>
      <c r="AN272" s="245" t="s">
        <v>2208</v>
      </c>
      <c r="AO272" s="245" t="s">
        <v>2208</v>
      </c>
      <c r="AP272" s="245" t="s">
        <v>2208</v>
      </c>
      <c r="AQ272" s="245" t="s">
        <v>2208</v>
      </c>
      <c r="AR272" s="245" t="s">
        <v>2208</v>
      </c>
      <c r="AS272" s="245" t="s">
        <v>742</v>
      </c>
      <c r="AT272" s="245" t="s">
        <v>769</v>
      </c>
    </row>
    <row r="273" spans="1:65" s="245" customFormat="1" ht="13.8" x14ac:dyDescent="0.25">
      <c r="A273" s="245">
        <v>419606</v>
      </c>
      <c r="B273" s="245" t="s">
        <v>712</v>
      </c>
      <c r="E273" s="245" t="s">
        <v>2208</v>
      </c>
      <c r="S273" s="245" t="s">
        <v>2208</v>
      </c>
      <c r="AM273" s="245" t="s">
        <v>2208</v>
      </c>
      <c r="AO273" s="245" t="s">
        <v>2208</v>
      </c>
      <c r="AS273" s="245" t="s">
        <v>713</v>
      </c>
      <c r="AT273" s="245" t="s">
        <v>712</v>
      </c>
    </row>
    <row r="274" spans="1:65" s="245" customFormat="1" ht="13.8" x14ac:dyDescent="0.25">
      <c r="A274" s="245">
        <v>419663</v>
      </c>
      <c r="B274" s="245" t="s">
        <v>712</v>
      </c>
      <c r="Q274" s="245" t="s">
        <v>2208</v>
      </c>
      <c r="AA274" s="245" t="s">
        <v>2208</v>
      </c>
      <c r="AH274" s="245" t="s">
        <v>2208</v>
      </c>
      <c r="AI274" s="245" t="s">
        <v>2208</v>
      </c>
      <c r="AJ274" s="245" t="s">
        <v>2208</v>
      </c>
      <c r="AK274" s="245" t="s">
        <v>2208</v>
      </c>
      <c r="AL274" s="245" t="s">
        <v>2208</v>
      </c>
      <c r="AM274" s="245" t="s">
        <v>2208</v>
      </c>
      <c r="AN274" s="245" t="s">
        <v>2208</v>
      </c>
      <c r="AO274" s="245" t="s">
        <v>2208</v>
      </c>
      <c r="AP274" s="245" t="s">
        <v>2208</v>
      </c>
      <c r="AQ274" s="245" t="s">
        <v>2208</v>
      </c>
      <c r="AR274" s="245" t="s">
        <v>2208</v>
      </c>
      <c r="AS274" s="245" t="s">
        <v>702</v>
      </c>
      <c r="AT274" s="245" t="s">
        <v>712</v>
      </c>
    </row>
    <row r="275" spans="1:65" s="245" customFormat="1" ht="13.8" x14ac:dyDescent="0.25">
      <c r="A275" s="245">
        <v>419729</v>
      </c>
      <c r="B275" s="245" t="s">
        <v>712</v>
      </c>
      <c r="Q275" s="245" t="s">
        <v>2208</v>
      </c>
      <c r="AG275" s="245" t="s">
        <v>2208</v>
      </c>
      <c r="AS275" s="245" t="s">
        <v>2223</v>
      </c>
      <c r="AT275" s="245" t="s">
        <v>712</v>
      </c>
    </row>
    <row r="276" spans="1:65" s="245" customFormat="1" ht="13.8" x14ac:dyDescent="0.25">
      <c r="A276" s="245">
        <v>419743</v>
      </c>
      <c r="B276" s="245" t="s">
        <v>712</v>
      </c>
      <c r="R276" s="245" t="s">
        <v>2208</v>
      </c>
      <c r="Y276" s="245" t="s">
        <v>2208</v>
      </c>
      <c r="AE276" s="245" t="s">
        <v>2208</v>
      </c>
      <c r="AF276" s="245" t="s">
        <v>2208</v>
      </c>
      <c r="AI276" s="245" t="s">
        <v>2208</v>
      </c>
      <c r="AJ276" s="245" t="s">
        <v>2208</v>
      </c>
      <c r="AK276" s="245" t="s">
        <v>2208</v>
      </c>
      <c r="AL276" s="245" t="s">
        <v>2208</v>
      </c>
      <c r="AM276" s="245" t="s">
        <v>2208</v>
      </c>
      <c r="AN276" s="245" t="s">
        <v>2208</v>
      </c>
      <c r="AO276" s="245" t="s">
        <v>2208</v>
      </c>
      <c r="AP276" s="245" t="s">
        <v>2208</v>
      </c>
      <c r="AQ276" s="245" t="s">
        <v>2208</v>
      </c>
      <c r="AR276" s="245" t="s">
        <v>2208</v>
      </c>
      <c r="AS276" s="245" t="s">
        <v>2223</v>
      </c>
      <c r="AT276" s="245" t="s">
        <v>712</v>
      </c>
      <c r="BM276" s="237"/>
    </row>
    <row r="277" spans="1:65" s="245" customFormat="1" ht="13.8" x14ac:dyDescent="0.25">
      <c r="A277" s="241">
        <v>419757</v>
      </c>
      <c r="B277" s="241" t="s">
        <v>712</v>
      </c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241" t="s">
        <v>149</v>
      </c>
      <c r="AL277" s="241"/>
      <c r="AM277" s="241" t="s">
        <v>149</v>
      </c>
      <c r="AN277" s="241" t="s">
        <v>149</v>
      </c>
      <c r="AO277" s="241"/>
      <c r="AP277" s="241"/>
      <c r="AQ277" s="241"/>
      <c r="AR277" s="241"/>
      <c r="AS277" s="241"/>
      <c r="AT277" s="241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  <c r="BI277" s="237"/>
      <c r="BJ277" s="237"/>
      <c r="BK277" s="237"/>
      <c r="BL277" s="237"/>
    </row>
    <row r="278" spans="1:65" s="245" customFormat="1" ht="13.8" x14ac:dyDescent="0.25">
      <c r="A278" s="245">
        <v>419814</v>
      </c>
      <c r="B278" s="245" t="s">
        <v>712</v>
      </c>
      <c r="AF278" s="245" t="s">
        <v>2208</v>
      </c>
      <c r="AL278" s="245" t="s">
        <v>2208</v>
      </c>
      <c r="AM278" s="245" t="s">
        <v>2208</v>
      </c>
      <c r="AO278" s="245" t="s">
        <v>2208</v>
      </c>
      <c r="AS278" s="245" t="s">
        <v>2223</v>
      </c>
      <c r="AT278" s="245" t="s">
        <v>712</v>
      </c>
    </row>
    <row r="279" spans="1:65" s="245" customFormat="1" ht="13.8" x14ac:dyDescent="0.25">
      <c r="A279" s="245">
        <v>419826</v>
      </c>
      <c r="B279" s="245" t="s">
        <v>712</v>
      </c>
      <c r="L279" s="245" t="s">
        <v>153</v>
      </c>
      <c r="Q279" s="245" t="s">
        <v>153</v>
      </c>
      <c r="AE279" s="245" t="s">
        <v>153</v>
      </c>
      <c r="AI279" s="245" t="s">
        <v>153</v>
      </c>
      <c r="AK279" s="245" t="s">
        <v>149</v>
      </c>
      <c r="AN279" s="245" t="s">
        <v>151</v>
      </c>
      <c r="AO279" s="245" t="s">
        <v>151</v>
      </c>
      <c r="AP279" s="245" t="s">
        <v>151</v>
      </c>
      <c r="AR279" s="245" t="s">
        <v>149</v>
      </c>
      <c r="AT279" s="245" t="s">
        <v>712</v>
      </c>
    </row>
    <row r="280" spans="1:65" s="245" customFormat="1" ht="13.8" x14ac:dyDescent="0.25">
      <c r="A280" s="245">
        <v>419877</v>
      </c>
      <c r="B280" s="245" t="s">
        <v>712</v>
      </c>
      <c r="Q280" s="245" t="s">
        <v>153</v>
      </c>
      <c r="AF280" s="245" t="s">
        <v>153</v>
      </c>
      <c r="AI280" s="245" t="s">
        <v>151</v>
      </c>
      <c r="AK280" s="245" t="s">
        <v>153</v>
      </c>
      <c r="AL280" s="245" t="s">
        <v>153</v>
      </c>
      <c r="AM280" s="245" t="s">
        <v>153</v>
      </c>
      <c r="AN280" s="245" t="s">
        <v>149</v>
      </c>
      <c r="AP280" s="245" t="s">
        <v>153</v>
      </c>
      <c r="AQ280" s="245" t="s">
        <v>153</v>
      </c>
      <c r="AR280" s="245" t="s">
        <v>151</v>
      </c>
      <c r="AT280" s="245" t="s">
        <v>712</v>
      </c>
    </row>
    <row r="281" spans="1:65" s="245" customFormat="1" ht="13.8" x14ac:dyDescent="0.25">
      <c r="A281" s="245">
        <v>419894</v>
      </c>
      <c r="B281" s="245" t="s">
        <v>712</v>
      </c>
      <c r="Y281" s="245" t="s">
        <v>153</v>
      </c>
      <c r="AA281" s="245" t="s">
        <v>151</v>
      </c>
      <c r="AF281" s="245" t="s">
        <v>153</v>
      </c>
      <c r="AI281" s="245" t="s">
        <v>153</v>
      </c>
      <c r="AJ281" s="245" t="s">
        <v>151</v>
      </c>
      <c r="AK281" s="245" t="s">
        <v>149</v>
      </c>
      <c r="AL281" s="245" t="s">
        <v>149</v>
      </c>
      <c r="AM281" s="245" t="s">
        <v>153</v>
      </c>
      <c r="AN281" s="245" t="s">
        <v>149</v>
      </c>
      <c r="AO281" s="245" t="s">
        <v>149</v>
      </c>
      <c r="AP281" s="245" t="s">
        <v>149</v>
      </c>
      <c r="AQ281" s="245" t="s">
        <v>149</v>
      </c>
      <c r="AR281" s="245" t="s">
        <v>149</v>
      </c>
      <c r="AT281" s="245" t="s">
        <v>712</v>
      </c>
    </row>
    <row r="282" spans="1:65" s="245" customFormat="1" ht="13.8" x14ac:dyDescent="0.25">
      <c r="A282" s="245">
        <v>419901</v>
      </c>
      <c r="B282" s="245" t="s">
        <v>712</v>
      </c>
      <c r="W282" s="245" t="s">
        <v>2208</v>
      </c>
      <c r="AG282" s="245" t="s">
        <v>2208</v>
      </c>
      <c r="AL282" s="245" t="s">
        <v>2208</v>
      </c>
      <c r="AN282" s="245" t="s">
        <v>2208</v>
      </c>
      <c r="AP282" s="245" t="s">
        <v>2208</v>
      </c>
      <c r="AS282" s="245" t="s">
        <v>691</v>
      </c>
      <c r="AT282" s="245" t="s">
        <v>712</v>
      </c>
    </row>
    <row r="283" spans="1:65" s="245" customFormat="1" ht="13.8" x14ac:dyDescent="0.25">
      <c r="A283" s="245">
        <v>419909</v>
      </c>
      <c r="B283" s="245" t="s">
        <v>712</v>
      </c>
      <c r="AK283" s="245" t="s">
        <v>2208</v>
      </c>
      <c r="AS283" s="245" t="s">
        <v>691</v>
      </c>
      <c r="AT283" s="245" t="s">
        <v>712</v>
      </c>
    </row>
    <row r="284" spans="1:65" s="245" customFormat="1" ht="13.8" x14ac:dyDescent="0.25">
      <c r="A284" s="245">
        <v>419916</v>
      </c>
      <c r="B284" s="245" t="s">
        <v>712</v>
      </c>
      <c r="AL284" s="245" t="s">
        <v>153</v>
      </c>
      <c r="AT284" s="245" t="s">
        <v>712</v>
      </c>
    </row>
    <row r="285" spans="1:65" s="245" customFormat="1" ht="13.8" x14ac:dyDescent="0.25">
      <c r="A285" s="245">
        <v>419932</v>
      </c>
      <c r="B285" s="245" t="s">
        <v>712</v>
      </c>
      <c r="Q285" s="245" t="s">
        <v>2208</v>
      </c>
      <c r="R285" s="245" t="s">
        <v>2208</v>
      </c>
      <c r="AI285" s="245" t="s">
        <v>2208</v>
      </c>
      <c r="AK285" s="245" t="s">
        <v>2208</v>
      </c>
      <c r="AN285" s="245" t="s">
        <v>2208</v>
      </c>
      <c r="AP285" s="245" t="s">
        <v>2208</v>
      </c>
      <c r="AQ285" s="245" t="s">
        <v>2208</v>
      </c>
      <c r="AR285" s="245" t="s">
        <v>2208</v>
      </c>
      <c r="AS285" s="245" t="s">
        <v>2223</v>
      </c>
      <c r="AT285" s="245" t="s">
        <v>712</v>
      </c>
    </row>
    <row r="286" spans="1:65" s="245" customFormat="1" ht="13.8" x14ac:dyDescent="0.25">
      <c r="A286" s="245">
        <v>419936</v>
      </c>
      <c r="B286" s="245" t="s">
        <v>712</v>
      </c>
      <c r="AM286" s="245" t="s">
        <v>2208</v>
      </c>
      <c r="AP286" s="245" t="s">
        <v>2208</v>
      </c>
      <c r="AQ286" s="245" t="s">
        <v>2208</v>
      </c>
      <c r="AS286" s="245" t="s">
        <v>690</v>
      </c>
      <c r="AT286" s="245" t="s">
        <v>712</v>
      </c>
    </row>
    <row r="287" spans="1:65" s="245" customFormat="1" ht="13.8" x14ac:dyDescent="0.25">
      <c r="A287" s="245">
        <v>419938</v>
      </c>
      <c r="B287" s="245" t="s">
        <v>712</v>
      </c>
      <c r="AD287" s="245" t="s">
        <v>2208</v>
      </c>
      <c r="AS287" s="245" t="s">
        <v>713</v>
      </c>
      <c r="AT287" s="245" t="s">
        <v>712</v>
      </c>
    </row>
    <row r="288" spans="1:65" s="245" customFormat="1" ht="13.8" x14ac:dyDescent="0.25">
      <c r="A288" s="245">
        <v>419951</v>
      </c>
      <c r="B288" s="245" t="s">
        <v>712</v>
      </c>
      <c r="K288" s="245" t="s">
        <v>2208</v>
      </c>
      <c r="Q288" s="245" t="s">
        <v>2208</v>
      </c>
      <c r="AD288" s="245" t="s">
        <v>2208</v>
      </c>
      <c r="AF288" s="245" t="s">
        <v>2208</v>
      </c>
      <c r="AI288" s="245" t="s">
        <v>2208</v>
      </c>
      <c r="AJ288" s="245" t="s">
        <v>2208</v>
      </c>
      <c r="AK288" s="245" t="s">
        <v>2208</v>
      </c>
      <c r="AL288" s="245" t="s">
        <v>2208</v>
      </c>
      <c r="AM288" s="245" t="s">
        <v>2208</v>
      </c>
      <c r="AN288" s="245" t="s">
        <v>2208</v>
      </c>
      <c r="AO288" s="245" t="s">
        <v>2208</v>
      </c>
      <c r="AP288" s="245" t="s">
        <v>2208</v>
      </c>
      <c r="AQ288" s="245" t="s">
        <v>2208</v>
      </c>
      <c r="AR288" s="245" t="s">
        <v>2208</v>
      </c>
      <c r="AS288" s="245" t="s">
        <v>692</v>
      </c>
      <c r="AT288" s="245" t="s">
        <v>712</v>
      </c>
      <c r="BM288" s="237"/>
    </row>
    <row r="289" spans="1:65" s="245" customFormat="1" ht="13.8" x14ac:dyDescent="0.25">
      <c r="A289" s="245">
        <v>419955</v>
      </c>
      <c r="B289" s="245" t="s">
        <v>712</v>
      </c>
      <c r="H289" s="245" t="s">
        <v>2208</v>
      </c>
      <c r="S289" s="245" t="s">
        <v>2208</v>
      </c>
      <c r="AI289" s="245" t="s">
        <v>2208</v>
      </c>
      <c r="AL289" s="245" t="s">
        <v>2208</v>
      </c>
      <c r="AM289" s="245" t="s">
        <v>2208</v>
      </c>
      <c r="AN289" s="245" t="s">
        <v>2208</v>
      </c>
      <c r="AO289" s="245" t="s">
        <v>2208</v>
      </c>
      <c r="AP289" s="245" t="s">
        <v>2208</v>
      </c>
      <c r="AQ289" s="245" t="s">
        <v>2208</v>
      </c>
      <c r="AR289" s="245" t="s">
        <v>2208</v>
      </c>
      <c r="AS289" s="245" t="s">
        <v>692</v>
      </c>
      <c r="AT289" s="245" t="s">
        <v>712</v>
      </c>
    </row>
    <row r="290" spans="1:65" s="245" customFormat="1" ht="13.8" x14ac:dyDescent="0.25">
      <c r="A290" s="245">
        <v>419975</v>
      </c>
      <c r="B290" s="245" t="s">
        <v>712</v>
      </c>
      <c r="R290" s="245" t="s">
        <v>153</v>
      </c>
      <c r="Z290" s="245" t="s">
        <v>153</v>
      </c>
      <c r="AB290" s="245" t="s">
        <v>153</v>
      </c>
      <c r="AF290" s="245" t="s">
        <v>153</v>
      </c>
      <c r="AI290" s="245" t="s">
        <v>151</v>
      </c>
      <c r="AJ290" s="245" t="s">
        <v>151</v>
      </c>
      <c r="AK290" s="245" t="s">
        <v>151</v>
      </c>
      <c r="AL290" s="245" t="s">
        <v>149</v>
      </c>
      <c r="AM290" s="245" t="s">
        <v>149</v>
      </c>
      <c r="AN290" s="245" t="s">
        <v>151</v>
      </c>
      <c r="AO290" s="245" t="s">
        <v>149</v>
      </c>
      <c r="AP290" s="245" t="s">
        <v>151</v>
      </c>
      <c r="AQ290" s="245" t="s">
        <v>149</v>
      </c>
      <c r="AR290" s="245" t="s">
        <v>149</v>
      </c>
      <c r="AT290" s="245" t="s">
        <v>712</v>
      </c>
      <c r="BM290" s="237"/>
    </row>
    <row r="291" spans="1:65" s="245" customFormat="1" ht="13.8" x14ac:dyDescent="0.25">
      <c r="A291" s="245">
        <v>419977</v>
      </c>
      <c r="B291" s="245" t="s">
        <v>712</v>
      </c>
      <c r="AI291" s="245" t="s">
        <v>151</v>
      </c>
      <c r="AJ291" s="245" t="s">
        <v>153</v>
      </c>
      <c r="AK291" s="245" t="s">
        <v>149</v>
      </c>
      <c r="AL291" s="245" t="s">
        <v>151</v>
      </c>
      <c r="AM291" s="245" t="s">
        <v>153</v>
      </c>
      <c r="AN291" s="245" t="s">
        <v>149</v>
      </c>
      <c r="AO291" s="245" t="s">
        <v>151</v>
      </c>
      <c r="AP291" s="245" t="s">
        <v>149</v>
      </c>
      <c r="AQ291" s="245" t="s">
        <v>151</v>
      </c>
      <c r="AT291" s="245" t="s">
        <v>712</v>
      </c>
    </row>
    <row r="292" spans="1:65" s="245" customFormat="1" ht="13.8" x14ac:dyDescent="0.25">
      <c r="A292" s="245">
        <v>419979</v>
      </c>
      <c r="B292" s="245" t="s">
        <v>712</v>
      </c>
      <c r="C292" s="245" t="s">
        <v>2208</v>
      </c>
      <c r="I292" s="245" t="s">
        <v>2208</v>
      </c>
      <c r="AA292" s="245" t="s">
        <v>2208</v>
      </c>
      <c r="AF292" s="245" t="s">
        <v>2208</v>
      </c>
      <c r="AI292" s="245" t="s">
        <v>2208</v>
      </c>
      <c r="AJ292" s="245" t="s">
        <v>2208</v>
      </c>
      <c r="AK292" s="245" t="s">
        <v>2208</v>
      </c>
      <c r="AL292" s="245" t="s">
        <v>2208</v>
      </c>
      <c r="AM292" s="245" t="s">
        <v>2208</v>
      </c>
      <c r="AN292" s="245" t="s">
        <v>2208</v>
      </c>
      <c r="AO292" s="245" t="s">
        <v>2208</v>
      </c>
      <c r="AP292" s="245" t="s">
        <v>2208</v>
      </c>
      <c r="AQ292" s="245" t="s">
        <v>2208</v>
      </c>
      <c r="AR292" s="245" t="s">
        <v>2208</v>
      </c>
      <c r="AS292" s="245" t="s">
        <v>692</v>
      </c>
      <c r="AT292" s="245" t="s">
        <v>712</v>
      </c>
      <c r="BM292" s="237"/>
    </row>
    <row r="293" spans="1:65" s="245" customFormat="1" ht="13.8" x14ac:dyDescent="0.25">
      <c r="A293" s="245">
        <v>420002</v>
      </c>
      <c r="B293" s="245" t="s">
        <v>712</v>
      </c>
      <c r="Q293" s="245" t="s">
        <v>2208</v>
      </c>
      <c r="AS293" s="245" t="s">
        <v>2210</v>
      </c>
      <c r="AT293" s="245" t="s">
        <v>712</v>
      </c>
    </row>
    <row r="294" spans="1:65" s="245" customFormat="1" ht="13.8" x14ac:dyDescent="0.25">
      <c r="A294" s="245">
        <v>420014</v>
      </c>
      <c r="B294" s="245" t="s">
        <v>712</v>
      </c>
      <c r="I294" s="245" t="s">
        <v>2208</v>
      </c>
      <c r="Q294" s="245" t="s">
        <v>2208</v>
      </c>
      <c r="X294" s="245" t="s">
        <v>2208</v>
      </c>
      <c r="AB294" s="245" t="s">
        <v>2208</v>
      </c>
      <c r="AC294" s="245" t="s">
        <v>2208</v>
      </c>
      <c r="AF294" s="245" t="s">
        <v>2208</v>
      </c>
      <c r="AI294" s="245" t="s">
        <v>2208</v>
      </c>
      <c r="AJ294" s="245" t="s">
        <v>2208</v>
      </c>
      <c r="AK294" s="245" t="s">
        <v>2208</v>
      </c>
      <c r="AL294" s="245" t="s">
        <v>2208</v>
      </c>
      <c r="AM294" s="245" t="s">
        <v>2208</v>
      </c>
      <c r="AN294" s="245" t="s">
        <v>2208</v>
      </c>
      <c r="AO294" s="245" t="s">
        <v>2208</v>
      </c>
      <c r="AP294" s="245" t="s">
        <v>2208</v>
      </c>
      <c r="AQ294" s="245" t="s">
        <v>2208</v>
      </c>
      <c r="AR294" s="245" t="s">
        <v>2208</v>
      </c>
      <c r="AS294" s="245" t="s">
        <v>690</v>
      </c>
      <c r="AT294" s="245" t="s">
        <v>712</v>
      </c>
      <c r="BM294" s="237"/>
    </row>
    <row r="295" spans="1:65" s="245" customFormat="1" ht="13.8" x14ac:dyDescent="0.25">
      <c r="A295" s="245">
        <v>420023</v>
      </c>
      <c r="B295" s="245" t="s">
        <v>712</v>
      </c>
      <c r="S295" s="245" t="s">
        <v>153</v>
      </c>
      <c r="T295" s="245" t="s">
        <v>153</v>
      </c>
      <c r="AF295" s="245" t="s">
        <v>153</v>
      </c>
      <c r="AI295" s="245" t="s">
        <v>151</v>
      </c>
      <c r="AK295" s="245" t="s">
        <v>153</v>
      </c>
      <c r="AN295" s="245" t="s">
        <v>149</v>
      </c>
      <c r="AO295" s="245" t="s">
        <v>149</v>
      </c>
      <c r="AQ295" s="245" t="s">
        <v>149</v>
      </c>
      <c r="AR295" s="245" t="s">
        <v>149</v>
      </c>
      <c r="AT295" s="245" t="s">
        <v>712</v>
      </c>
    </row>
    <row r="296" spans="1:65" s="245" customFormat="1" ht="13.8" x14ac:dyDescent="0.25">
      <c r="A296" s="245">
        <v>420085</v>
      </c>
      <c r="B296" s="245" t="s">
        <v>712</v>
      </c>
      <c r="L296" s="245" t="s">
        <v>2208</v>
      </c>
      <c r="AD296" s="245" t="s">
        <v>2208</v>
      </c>
      <c r="AH296" s="245" t="s">
        <v>2208</v>
      </c>
      <c r="AI296" s="245" t="s">
        <v>2208</v>
      </c>
      <c r="AJ296" s="245" t="s">
        <v>2208</v>
      </c>
      <c r="AK296" s="245" t="s">
        <v>2208</v>
      </c>
      <c r="AL296" s="245" t="s">
        <v>2208</v>
      </c>
      <c r="AM296" s="245" t="s">
        <v>2208</v>
      </c>
      <c r="AN296" s="245" t="s">
        <v>2208</v>
      </c>
      <c r="AO296" s="245" t="s">
        <v>2208</v>
      </c>
      <c r="AP296" s="245" t="s">
        <v>2208</v>
      </c>
      <c r="AQ296" s="245" t="s">
        <v>2208</v>
      </c>
      <c r="AR296" s="245" t="s">
        <v>2208</v>
      </c>
      <c r="AS296" s="245" t="s">
        <v>2223</v>
      </c>
      <c r="AT296" s="245" t="s">
        <v>712</v>
      </c>
    </row>
    <row r="297" spans="1:65" s="245" customFormat="1" ht="13.8" x14ac:dyDescent="0.25">
      <c r="A297" s="245">
        <v>420104</v>
      </c>
      <c r="B297" s="245" t="s">
        <v>712</v>
      </c>
      <c r="E297" s="245" t="s">
        <v>2208</v>
      </c>
      <c r="Q297" s="245" t="s">
        <v>2208</v>
      </c>
      <c r="R297" s="245" t="s">
        <v>2208</v>
      </c>
      <c r="AB297" s="245" t="s">
        <v>2208</v>
      </c>
      <c r="AE297" s="245" t="s">
        <v>2208</v>
      </c>
      <c r="AI297" s="245" t="s">
        <v>2208</v>
      </c>
      <c r="AJ297" s="245" t="s">
        <v>2208</v>
      </c>
      <c r="AK297" s="245" t="s">
        <v>2208</v>
      </c>
      <c r="AL297" s="245" t="s">
        <v>2208</v>
      </c>
      <c r="AM297" s="245" t="s">
        <v>2208</v>
      </c>
      <c r="AN297" s="245" t="s">
        <v>2208</v>
      </c>
      <c r="AO297" s="245" t="s">
        <v>2208</v>
      </c>
      <c r="AP297" s="245" t="s">
        <v>2208</v>
      </c>
      <c r="AQ297" s="245" t="s">
        <v>2208</v>
      </c>
      <c r="AR297" s="245" t="s">
        <v>2208</v>
      </c>
      <c r="AS297" s="245" t="s">
        <v>702</v>
      </c>
      <c r="AT297" s="245" t="s">
        <v>712</v>
      </c>
      <c r="BM297" s="237"/>
    </row>
    <row r="298" spans="1:65" s="245" customFormat="1" ht="13.8" x14ac:dyDescent="0.25">
      <c r="A298" s="245">
        <v>420127</v>
      </c>
      <c r="B298" s="245" t="s">
        <v>712</v>
      </c>
      <c r="L298" s="245" t="s">
        <v>153</v>
      </c>
      <c r="AD298" s="245" t="s">
        <v>153</v>
      </c>
      <c r="AF298" s="245" t="s">
        <v>153</v>
      </c>
      <c r="AH298" s="245" t="s">
        <v>153</v>
      </c>
      <c r="AI298" s="245" t="s">
        <v>153</v>
      </c>
      <c r="AK298" s="245" t="s">
        <v>153</v>
      </c>
      <c r="AL298" s="245" t="s">
        <v>151</v>
      </c>
      <c r="AM298" s="245" t="s">
        <v>153</v>
      </c>
      <c r="AN298" s="245" t="s">
        <v>151</v>
      </c>
      <c r="AO298" s="245" t="s">
        <v>151</v>
      </c>
      <c r="AP298" s="245" t="s">
        <v>149</v>
      </c>
      <c r="AQ298" s="245" t="s">
        <v>149</v>
      </c>
      <c r="AR298" s="245" t="s">
        <v>149</v>
      </c>
      <c r="AT298" s="245" t="s">
        <v>712</v>
      </c>
    </row>
    <row r="299" spans="1:65" s="245" customFormat="1" ht="13.8" x14ac:dyDescent="0.25">
      <c r="A299" s="245">
        <v>420129</v>
      </c>
      <c r="B299" s="245" t="s">
        <v>712</v>
      </c>
      <c r="L299" s="245" t="s">
        <v>149</v>
      </c>
      <c r="R299" s="245" t="s">
        <v>153</v>
      </c>
      <c r="X299" s="245" t="s">
        <v>153</v>
      </c>
      <c r="AE299" s="245" t="s">
        <v>149</v>
      </c>
      <c r="AG299" s="245" t="s">
        <v>153</v>
      </c>
      <c r="AL299" s="245" t="s">
        <v>153</v>
      </c>
      <c r="AP299" s="245" t="s">
        <v>151</v>
      </c>
      <c r="AQ299" s="245" t="s">
        <v>151</v>
      </c>
      <c r="AR299" s="245" t="s">
        <v>149</v>
      </c>
      <c r="AT299" s="245" t="s">
        <v>712</v>
      </c>
    </row>
    <row r="300" spans="1:65" s="245" customFormat="1" ht="13.8" x14ac:dyDescent="0.25">
      <c r="A300" s="245">
        <v>420141</v>
      </c>
      <c r="B300" s="245" t="s">
        <v>712</v>
      </c>
      <c r="AM300" s="245" t="s">
        <v>153</v>
      </c>
      <c r="AT300" s="245" t="s">
        <v>712</v>
      </c>
    </row>
    <row r="301" spans="1:65" s="245" customFormat="1" ht="13.8" x14ac:dyDescent="0.25">
      <c r="A301" s="245">
        <v>420149</v>
      </c>
      <c r="B301" s="245" t="s">
        <v>712</v>
      </c>
      <c r="AC301" s="245" t="s">
        <v>2208</v>
      </c>
      <c r="AD301" s="245" t="s">
        <v>2208</v>
      </c>
      <c r="AF301" s="245" t="s">
        <v>2208</v>
      </c>
      <c r="AG301" s="245" t="s">
        <v>2208</v>
      </c>
      <c r="AI301" s="245" t="s">
        <v>2208</v>
      </c>
      <c r="AJ301" s="245" t="s">
        <v>2208</v>
      </c>
      <c r="AK301" s="245" t="s">
        <v>2208</v>
      </c>
      <c r="AL301" s="245" t="s">
        <v>2208</v>
      </c>
      <c r="AM301" s="245" t="s">
        <v>2208</v>
      </c>
      <c r="AN301" s="245" t="s">
        <v>2208</v>
      </c>
      <c r="AO301" s="245" t="s">
        <v>2208</v>
      </c>
      <c r="AP301" s="245" t="s">
        <v>2208</v>
      </c>
      <c r="AQ301" s="245" t="s">
        <v>2208</v>
      </c>
      <c r="AR301" s="245" t="s">
        <v>2208</v>
      </c>
      <c r="AS301" s="245" t="s">
        <v>2223</v>
      </c>
      <c r="AT301" s="245" t="s">
        <v>712</v>
      </c>
      <c r="BM301" s="237"/>
    </row>
    <row r="302" spans="1:65" s="245" customFormat="1" ht="13.8" x14ac:dyDescent="0.25">
      <c r="A302" s="245">
        <v>420152</v>
      </c>
      <c r="B302" s="245" t="s">
        <v>712</v>
      </c>
      <c r="AA302" s="245" t="s">
        <v>2208</v>
      </c>
      <c r="AD302" s="245" t="s">
        <v>2208</v>
      </c>
      <c r="AE302" s="245" t="s">
        <v>2208</v>
      </c>
      <c r="AF302" s="245" t="s">
        <v>2208</v>
      </c>
      <c r="AI302" s="245" t="s">
        <v>2208</v>
      </c>
      <c r="AJ302" s="245" t="s">
        <v>2208</v>
      </c>
      <c r="AK302" s="245" t="s">
        <v>2208</v>
      </c>
      <c r="AL302" s="245" t="s">
        <v>2208</v>
      </c>
      <c r="AM302" s="245" t="s">
        <v>2208</v>
      </c>
      <c r="AN302" s="245" t="s">
        <v>2208</v>
      </c>
      <c r="AO302" s="245" t="s">
        <v>2208</v>
      </c>
      <c r="AP302" s="245" t="s">
        <v>2208</v>
      </c>
      <c r="AQ302" s="245" t="s">
        <v>2208</v>
      </c>
      <c r="AR302" s="245" t="s">
        <v>2208</v>
      </c>
      <c r="AS302" s="245" t="s">
        <v>690</v>
      </c>
      <c r="AT302" s="245" t="s">
        <v>712</v>
      </c>
      <c r="BM302" s="237"/>
    </row>
    <row r="303" spans="1:65" s="245" customFormat="1" ht="13.8" x14ac:dyDescent="0.25">
      <c r="A303" s="245">
        <v>420159</v>
      </c>
      <c r="B303" s="245" t="s">
        <v>712</v>
      </c>
      <c r="H303" s="245" t="s">
        <v>2208</v>
      </c>
      <c r="S303" s="245" t="s">
        <v>2208</v>
      </c>
      <c r="AE303" s="245" t="s">
        <v>2208</v>
      </c>
      <c r="AI303" s="245" t="s">
        <v>2208</v>
      </c>
      <c r="AK303" s="245" t="s">
        <v>2208</v>
      </c>
      <c r="AL303" s="245" t="s">
        <v>2208</v>
      </c>
      <c r="AM303" s="245" t="s">
        <v>2208</v>
      </c>
      <c r="AN303" s="245" t="s">
        <v>2208</v>
      </c>
      <c r="AO303" s="245" t="s">
        <v>2208</v>
      </c>
      <c r="AP303" s="245" t="s">
        <v>2208</v>
      </c>
      <c r="AQ303" s="245" t="s">
        <v>2208</v>
      </c>
      <c r="AR303" s="245" t="s">
        <v>2208</v>
      </c>
      <c r="AS303" s="245" t="s">
        <v>713</v>
      </c>
      <c r="AT303" s="245" t="s">
        <v>712</v>
      </c>
    </row>
    <row r="304" spans="1:65" s="245" customFormat="1" ht="13.8" x14ac:dyDescent="0.25">
      <c r="A304" s="245">
        <v>420165</v>
      </c>
      <c r="B304" s="245" t="s">
        <v>712</v>
      </c>
      <c r="Q304" s="245" t="s">
        <v>2208</v>
      </c>
      <c r="AF304" s="245" t="s">
        <v>2208</v>
      </c>
      <c r="AI304" s="245" t="s">
        <v>2208</v>
      </c>
      <c r="AL304" s="245" t="s">
        <v>2208</v>
      </c>
      <c r="AP304" s="245" t="s">
        <v>2208</v>
      </c>
      <c r="AQ304" s="245" t="s">
        <v>2208</v>
      </c>
      <c r="AR304" s="245" t="s">
        <v>2208</v>
      </c>
      <c r="AS304" s="245" t="s">
        <v>2210</v>
      </c>
      <c r="AT304" s="245" t="s">
        <v>712</v>
      </c>
    </row>
    <row r="305" spans="1:65" s="245" customFormat="1" ht="13.8" x14ac:dyDescent="0.25">
      <c r="A305" s="245">
        <v>420169</v>
      </c>
      <c r="B305" s="245" t="s">
        <v>712</v>
      </c>
      <c r="Q305" s="245" t="s">
        <v>2208</v>
      </c>
      <c r="AK305" s="245" t="s">
        <v>2208</v>
      </c>
      <c r="AL305" s="245" t="s">
        <v>2208</v>
      </c>
      <c r="AN305" s="245" t="s">
        <v>2208</v>
      </c>
      <c r="AO305" s="245" t="s">
        <v>2208</v>
      </c>
      <c r="AP305" s="245" t="s">
        <v>2208</v>
      </c>
      <c r="AQ305" s="245" t="s">
        <v>2208</v>
      </c>
      <c r="AR305" s="245" t="s">
        <v>2208</v>
      </c>
      <c r="AS305" s="245" t="s">
        <v>713</v>
      </c>
      <c r="AT305" s="245" t="s">
        <v>769</v>
      </c>
    </row>
    <row r="306" spans="1:65" s="245" customFormat="1" ht="13.8" x14ac:dyDescent="0.25">
      <c r="A306" s="245">
        <v>420213</v>
      </c>
      <c r="B306" s="245" t="s">
        <v>712</v>
      </c>
      <c r="L306" s="245" t="s">
        <v>153</v>
      </c>
      <c r="AA306" s="245" t="s">
        <v>153</v>
      </c>
      <c r="AB306" s="245" t="s">
        <v>153</v>
      </c>
      <c r="AG306" s="245" t="s">
        <v>153</v>
      </c>
      <c r="AI306" s="245" t="s">
        <v>149</v>
      </c>
      <c r="AJ306" s="245" t="s">
        <v>151</v>
      </c>
      <c r="AK306" s="245" t="s">
        <v>149</v>
      </c>
      <c r="AL306" s="245" t="s">
        <v>149</v>
      </c>
      <c r="AM306" s="245" t="s">
        <v>149</v>
      </c>
      <c r="AN306" s="245" t="s">
        <v>149</v>
      </c>
      <c r="AO306" s="245" t="s">
        <v>149</v>
      </c>
      <c r="AP306" s="245" t="s">
        <v>149</v>
      </c>
      <c r="AQ306" s="245" t="s">
        <v>149</v>
      </c>
      <c r="AR306" s="245" t="s">
        <v>149</v>
      </c>
      <c r="AT306" s="245" t="s">
        <v>712</v>
      </c>
      <c r="BM306" s="237"/>
    </row>
    <row r="307" spans="1:65" s="245" customFormat="1" ht="13.8" x14ac:dyDescent="0.25">
      <c r="A307" s="245">
        <v>420214</v>
      </c>
      <c r="B307" s="245" t="s">
        <v>712</v>
      </c>
      <c r="N307" s="245" t="s">
        <v>153</v>
      </c>
      <c r="Q307" s="245" t="s">
        <v>153</v>
      </c>
      <c r="AG307" s="245" t="s">
        <v>153</v>
      </c>
      <c r="AL307" s="245" t="s">
        <v>151</v>
      </c>
      <c r="AO307" s="245" t="s">
        <v>149</v>
      </c>
      <c r="AT307" s="245" t="s">
        <v>712</v>
      </c>
    </row>
    <row r="308" spans="1:65" s="245" customFormat="1" ht="13.8" x14ac:dyDescent="0.25">
      <c r="A308" s="245">
        <v>420248</v>
      </c>
      <c r="B308" s="245" t="s">
        <v>712</v>
      </c>
      <c r="AM308" s="245" t="s">
        <v>2208</v>
      </c>
      <c r="AQ308" s="245" t="s">
        <v>2208</v>
      </c>
      <c r="AS308" s="245" t="s">
        <v>702</v>
      </c>
    </row>
    <row r="309" spans="1:65" s="245" customFormat="1" ht="13.8" x14ac:dyDescent="0.25">
      <c r="A309" s="245">
        <v>420274</v>
      </c>
      <c r="B309" s="245" t="s">
        <v>712</v>
      </c>
      <c r="O309" s="245" t="s">
        <v>153</v>
      </c>
      <c r="AA309" s="245" t="s">
        <v>153</v>
      </c>
      <c r="AE309" s="245" t="s">
        <v>151</v>
      </c>
      <c r="AG309" s="245" t="s">
        <v>151</v>
      </c>
      <c r="AI309" s="245" t="s">
        <v>151</v>
      </c>
      <c r="AK309" s="245" t="s">
        <v>153</v>
      </c>
      <c r="AM309" s="245" t="s">
        <v>153</v>
      </c>
      <c r="AN309" s="245" t="s">
        <v>151</v>
      </c>
      <c r="AO309" s="245" t="s">
        <v>151</v>
      </c>
      <c r="AP309" s="245" t="s">
        <v>153</v>
      </c>
      <c r="AQ309" s="245" t="s">
        <v>151</v>
      </c>
      <c r="AR309" s="245" t="s">
        <v>151</v>
      </c>
      <c r="AT309" s="245" t="s">
        <v>712</v>
      </c>
    </row>
    <row r="310" spans="1:65" s="245" customFormat="1" ht="13.8" x14ac:dyDescent="0.25">
      <c r="A310" s="245">
        <v>420298</v>
      </c>
      <c r="B310" s="245" t="s">
        <v>712</v>
      </c>
      <c r="AJ310" s="245" t="s">
        <v>2208</v>
      </c>
      <c r="AK310" s="245" t="s">
        <v>2208</v>
      </c>
      <c r="AN310" s="245" t="s">
        <v>2208</v>
      </c>
      <c r="AP310" s="245" t="s">
        <v>2208</v>
      </c>
      <c r="AR310" s="245" t="s">
        <v>2208</v>
      </c>
      <c r="AS310" s="245" t="s">
        <v>2223</v>
      </c>
      <c r="AT310" s="245" t="s">
        <v>712</v>
      </c>
    </row>
    <row r="311" spans="1:65" s="245" customFormat="1" ht="13.8" x14ac:dyDescent="0.25">
      <c r="A311" s="245">
        <v>420332</v>
      </c>
      <c r="B311" s="245" t="s">
        <v>712</v>
      </c>
      <c r="G311" s="245" t="s">
        <v>2208</v>
      </c>
      <c r="AL311" s="245" t="s">
        <v>2208</v>
      </c>
      <c r="AM311" s="245" t="s">
        <v>2208</v>
      </c>
      <c r="AS311" s="245" t="s">
        <v>2223</v>
      </c>
      <c r="AT311" s="245" t="s">
        <v>712</v>
      </c>
    </row>
    <row r="312" spans="1:65" s="245" customFormat="1" ht="13.8" x14ac:dyDescent="0.25">
      <c r="A312" s="245">
        <v>420335</v>
      </c>
      <c r="B312" s="245" t="s">
        <v>769</v>
      </c>
      <c r="N312" s="245" t="s">
        <v>153</v>
      </c>
      <c r="AC312" s="245" t="s">
        <v>153</v>
      </c>
      <c r="AG312" s="245" t="s">
        <v>149</v>
      </c>
      <c r="AH312" s="245" t="s">
        <v>149</v>
      </c>
      <c r="AI312" s="245" t="s">
        <v>149</v>
      </c>
      <c r="AJ312" s="245" t="s">
        <v>149</v>
      </c>
      <c r="AK312" s="245" t="s">
        <v>149</v>
      </c>
      <c r="AL312" s="245" t="s">
        <v>149</v>
      </c>
      <c r="AM312" s="245" t="s">
        <v>149</v>
      </c>
      <c r="AT312" s="245" t="s">
        <v>158</v>
      </c>
    </row>
    <row r="313" spans="1:65" s="245" customFormat="1" ht="13.8" x14ac:dyDescent="0.25">
      <c r="A313" s="245">
        <v>420348</v>
      </c>
      <c r="B313" s="245" t="s">
        <v>712</v>
      </c>
      <c r="I313" s="245" t="s">
        <v>2208</v>
      </c>
      <c r="AF313" s="245" t="s">
        <v>2208</v>
      </c>
      <c r="AM313" s="245" t="s">
        <v>2208</v>
      </c>
      <c r="AQ313" s="245" t="s">
        <v>2208</v>
      </c>
      <c r="AS313" s="245" t="s">
        <v>702</v>
      </c>
      <c r="AT313" s="245" t="s">
        <v>712</v>
      </c>
    </row>
    <row r="314" spans="1:65" s="245" customFormat="1" ht="13.8" x14ac:dyDescent="0.25">
      <c r="A314" s="245">
        <v>420350</v>
      </c>
      <c r="B314" s="245" t="s">
        <v>712</v>
      </c>
      <c r="AG314" s="245" t="s">
        <v>153</v>
      </c>
      <c r="AK314" s="245" t="s">
        <v>153</v>
      </c>
      <c r="AL314" s="245" t="s">
        <v>153</v>
      </c>
      <c r="AQ314" s="245" t="s">
        <v>153</v>
      </c>
      <c r="AT314" s="245" t="s">
        <v>712</v>
      </c>
    </row>
    <row r="315" spans="1:65" s="245" customFormat="1" ht="13.8" x14ac:dyDescent="0.25">
      <c r="A315" s="245">
        <v>420357</v>
      </c>
      <c r="B315" s="245" t="s">
        <v>712</v>
      </c>
      <c r="AF315" s="245" t="s">
        <v>151</v>
      </c>
      <c r="AP315" s="245" t="s">
        <v>151</v>
      </c>
      <c r="AQ315" s="245" t="s">
        <v>151</v>
      </c>
      <c r="AT315" s="245" t="s">
        <v>712</v>
      </c>
    </row>
    <row r="316" spans="1:65" s="245" customFormat="1" ht="13.8" x14ac:dyDescent="0.25">
      <c r="A316" s="245">
        <v>420365</v>
      </c>
      <c r="B316" s="245" t="s">
        <v>712</v>
      </c>
      <c r="L316" s="245" t="s">
        <v>2208</v>
      </c>
      <c r="AA316" s="245" t="s">
        <v>2208</v>
      </c>
      <c r="AD316" s="245" t="s">
        <v>2208</v>
      </c>
      <c r="AJ316" s="245" t="s">
        <v>2208</v>
      </c>
      <c r="AK316" s="245" t="s">
        <v>2208</v>
      </c>
      <c r="AL316" s="245" t="s">
        <v>2208</v>
      </c>
      <c r="AM316" s="245" t="s">
        <v>2208</v>
      </c>
      <c r="AO316" s="245" t="s">
        <v>2208</v>
      </c>
      <c r="AP316" s="245" t="s">
        <v>2208</v>
      </c>
      <c r="AR316" s="245" t="s">
        <v>2208</v>
      </c>
      <c r="AS316" s="245" t="s">
        <v>690</v>
      </c>
      <c r="AT316" s="245" t="s">
        <v>712</v>
      </c>
    </row>
    <row r="317" spans="1:65" s="245" customFormat="1" ht="13.8" x14ac:dyDescent="0.25">
      <c r="A317" s="245">
        <v>420387</v>
      </c>
      <c r="B317" s="245" t="s">
        <v>712</v>
      </c>
      <c r="H317" s="245" t="s">
        <v>2208</v>
      </c>
      <c r="K317" s="245" t="s">
        <v>2208</v>
      </c>
      <c r="AI317" s="245" t="s">
        <v>2208</v>
      </c>
      <c r="AJ317" s="245" t="s">
        <v>2208</v>
      </c>
      <c r="AK317" s="245" t="s">
        <v>2208</v>
      </c>
      <c r="AL317" s="245" t="s">
        <v>2208</v>
      </c>
      <c r="AM317" s="245" t="s">
        <v>2208</v>
      </c>
      <c r="AN317" s="245" t="s">
        <v>2208</v>
      </c>
      <c r="AO317" s="245" t="s">
        <v>2208</v>
      </c>
      <c r="AP317" s="245" t="s">
        <v>2208</v>
      </c>
      <c r="AQ317" s="245" t="s">
        <v>2208</v>
      </c>
      <c r="AR317" s="245" t="s">
        <v>2208</v>
      </c>
      <c r="AS317" s="245" t="s">
        <v>2223</v>
      </c>
      <c r="AT317" s="245" t="s">
        <v>712</v>
      </c>
    </row>
    <row r="318" spans="1:65" s="245" customFormat="1" ht="13.8" x14ac:dyDescent="0.25">
      <c r="A318" s="245">
        <v>420396</v>
      </c>
      <c r="B318" s="245" t="s">
        <v>712</v>
      </c>
      <c r="Z318" s="245" t="s">
        <v>151</v>
      </c>
      <c r="AA318" s="245" t="s">
        <v>153</v>
      </c>
      <c r="AG318" s="245" t="s">
        <v>151</v>
      </c>
      <c r="AI318" s="245" t="s">
        <v>151</v>
      </c>
      <c r="AJ318" s="245" t="s">
        <v>151</v>
      </c>
      <c r="AK318" s="245" t="s">
        <v>149</v>
      </c>
      <c r="AL318" s="245" t="s">
        <v>149</v>
      </c>
      <c r="AM318" s="245" t="s">
        <v>149</v>
      </c>
      <c r="AN318" s="245" t="s">
        <v>149</v>
      </c>
      <c r="AO318" s="245" t="s">
        <v>149</v>
      </c>
      <c r="AP318" s="245" t="s">
        <v>149</v>
      </c>
      <c r="AQ318" s="245" t="s">
        <v>149</v>
      </c>
      <c r="AR318" s="245" t="s">
        <v>149</v>
      </c>
      <c r="AT318" s="245" t="s">
        <v>712</v>
      </c>
    </row>
    <row r="319" spans="1:65" s="245" customFormat="1" ht="13.8" x14ac:dyDescent="0.25">
      <c r="A319" s="245">
        <v>420488</v>
      </c>
      <c r="B319" s="245" t="s">
        <v>712</v>
      </c>
      <c r="AN319" s="245" t="s">
        <v>153</v>
      </c>
      <c r="AO319" s="245" t="s">
        <v>153</v>
      </c>
      <c r="AT319" s="245" t="s">
        <v>712</v>
      </c>
    </row>
    <row r="320" spans="1:65" s="245" customFormat="1" ht="13.8" x14ac:dyDescent="0.25">
      <c r="A320" s="245">
        <v>420521</v>
      </c>
      <c r="B320" s="245" t="s">
        <v>712</v>
      </c>
      <c r="AD320" s="245" t="s">
        <v>153</v>
      </c>
      <c r="AE320" s="245" t="s">
        <v>153</v>
      </c>
      <c r="AL320" s="245" t="s">
        <v>153</v>
      </c>
      <c r="AP320" s="245" t="s">
        <v>153</v>
      </c>
      <c r="AT320" s="245" t="s">
        <v>712</v>
      </c>
    </row>
    <row r="321" spans="1:65" s="245" customFormat="1" ht="13.8" x14ac:dyDescent="0.25">
      <c r="A321" s="245">
        <v>420543</v>
      </c>
      <c r="B321" s="245" t="s">
        <v>712</v>
      </c>
      <c r="X321" s="245" t="s">
        <v>2208</v>
      </c>
      <c r="AA321" s="245" t="s">
        <v>2208</v>
      </c>
      <c r="AB321" s="245" t="s">
        <v>2208</v>
      </c>
      <c r="AG321" s="245" t="s">
        <v>2208</v>
      </c>
      <c r="AI321" s="245" t="s">
        <v>2208</v>
      </c>
      <c r="AL321" s="245" t="s">
        <v>2208</v>
      </c>
      <c r="AM321" s="245" t="s">
        <v>2208</v>
      </c>
      <c r="AN321" s="245" t="s">
        <v>2208</v>
      </c>
      <c r="AO321" s="245" t="s">
        <v>2208</v>
      </c>
      <c r="AP321" s="245" t="s">
        <v>2208</v>
      </c>
      <c r="AQ321" s="245" t="s">
        <v>2208</v>
      </c>
      <c r="AR321" s="245" t="s">
        <v>2208</v>
      </c>
      <c r="AS321" s="245" t="s">
        <v>2210</v>
      </c>
      <c r="AT321" s="245" t="s">
        <v>712</v>
      </c>
    </row>
    <row r="322" spans="1:65" s="245" customFormat="1" ht="13.8" x14ac:dyDescent="0.25">
      <c r="A322" s="245">
        <v>420554</v>
      </c>
      <c r="B322" s="245" t="s">
        <v>712</v>
      </c>
      <c r="AM322" s="245" t="s">
        <v>2208</v>
      </c>
      <c r="AP322" s="245" t="s">
        <v>2208</v>
      </c>
      <c r="AS322" s="245" t="s">
        <v>2223</v>
      </c>
      <c r="AT322" s="245" t="s">
        <v>712</v>
      </c>
    </row>
    <row r="323" spans="1:65" s="245" customFormat="1" ht="13.8" x14ac:dyDescent="0.25">
      <c r="A323" s="245">
        <v>420559</v>
      </c>
      <c r="B323" s="245" t="s">
        <v>712</v>
      </c>
      <c r="AL323" s="245" t="s">
        <v>153</v>
      </c>
      <c r="AT323" s="245" t="s">
        <v>712</v>
      </c>
    </row>
    <row r="324" spans="1:65" s="245" customFormat="1" ht="13.8" x14ac:dyDescent="0.25">
      <c r="A324" s="245">
        <v>420570</v>
      </c>
      <c r="B324" s="245" t="s">
        <v>712</v>
      </c>
      <c r="Q324" s="245" t="s">
        <v>153</v>
      </c>
      <c r="AD324" s="245" t="s">
        <v>153</v>
      </c>
      <c r="AE324" s="245" t="s">
        <v>153</v>
      </c>
      <c r="AF324" s="245" t="s">
        <v>153</v>
      </c>
      <c r="AG324" s="245" t="s">
        <v>153</v>
      </c>
      <c r="AI324" s="245" t="s">
        <v>149</v>
      </c>
      <c r="AJ324" s="245" t="s">
        <v>149</v>
      </c>
      <c r="AK324" s="245" t="s">
        <v>149</v>
      </c>
      <c r="AL324" s="245" t="s">
        <v>149</v>
      </c>
      <c r="AM324" s="245" t="s">
        <v>149</v>
      </c>
      <c r="AN324" s="245" t="s">
        <v>149</v>
      </c>
      <c r="AO324" s="245" t="s">
        <v>149</v>
      </c>
      <c r="AP324" s="245" t="s">
        <v>149</v>
      </c>
      <c r="AQ324" s="245" t="s">
        <v>149</v>
      </c>
      <c r="AR324" s="245" t="s">
        <v>149</v>
      </c>
      <c r="AT324" s="245" t="s">
        <v>712</v>
      </c>
      <c r="BM324" s="237"/>
    </row>
    <row r="325" spans="1:65" s="245" customFormat="1" ht="13.8" x14ac:dyDescent="0.25">
      <c r="A325" s="241">
        <v>420578</v>
      </c>
      <c r="B325" s="241" t="s">
        <v>712</v>
      </c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1"/>
      <c r="AG325" s="241"/>
      <c r="AH325" s="241"/>
      <c r="AI325" s="241"/>
      <c r="AJ325" s="241"/>
      <c r="AK325" s="241"/>
      <c r="AL325" s="241"/>
      <c r="AM325" s="241"/>
      <c r="AN325" s="241"/>
      <c r="AO325" s="241"/>
      <c r="AP325" s="241" t="s">
        <v>153</v>
      </c>
      <c r="AQ325" s="241"/>
      <c r="AR325" s="241"/>
      <c r="AS325" s="241"/>
      <c r="AT325" s="241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  <c r="BI325" s="237"/>
      <c r="BJ325" s="237"/>
      <c r="BK325" s="237"/>
      <c r="BL325" s="237"/>
    </row>
    <row r="326" spans="1:65" s="245" customFormat="1" ht="13.8" x14ac:dyDescent="0.25">
      <c r="A326" s="245">
        <v>420608</v>
      </c>
      <c r="B326" s="245" t="s">
        <v>712</v>
      </c>
      <c r="V326" s="245" t="s">
        <v>153</v>
      </c>
      <c r="AF326" s="245" t="s">
        <v>153</v>
      </c>
      <c r="AK326" s="245" t="s">
        <v>149</v>
      </c>
      <c r="AL326" s="245" t="s">
        <v>149</v>
      </c>
      <c r="AN326" s="245" t="s">
        <v>149</v>
      </c>
      <c r="AO326" s="245" t="s">
        <v>149</v>
      </c>
      <c r="AP326" s="245" t="s">
        <v>149</v>
      </c>
      <c r="AQ326" s="245" t="s">
        <v>149</v>
      </c>
      <c r="AR326" s="245" t="s">
        <v>149</v>
      </c>
      <c r="AT326" s="245" t="s">
        <v>769</v>
      </c>
    </row>
    <row r="327" spans="1:65" s="245" customFormat="1" ht="13.8" x14ac:dyDescent="0.25">
      <c r="A327" s="245">
        <v>420632</v>
      </c>
      <c r="B327" s="245" t="s">
        <v>712</v>
      </c>
      <c r="Q327" s="245" t="s">
        <v>2208</v>
      </c>
      <c r="AD327" s="245" t="s">
        <v>2208</v>
      </c>
      <c r="AL327" s="245" t="s">
        <v>2208</v>
      </c>
      <c r="AN327" s="245" t="s">
        <v>2208</v>
      </c>
      <c r="AO327" s="245" t="s">
        <v>2208</v>
      </c>
      <c r="AP327" s="245" t="s">
        <v>2208</v>
      </c>
      <c r="AQ327" s="245" t="s">
        <v>2208</v>
      </c>
      <c r="AR327" s="245" t="s">
        <v>2208</v>
      </c>
      <c r="AS327" s="245" t="s">
        <v>690</v>
      </c>
      <c r="AT327" s="245" t="s">
        <v>769</v>
      </c>
    </row>
    <row r="328" spans="1:65" s="245" customFormat="1" ht="13.8" x14ac:dyDescent="0.25">
      <c r="A328" s="245">
        <v>420659</v>
      </c>
      <c r="B328" s="245" t="s">
        <v>712</v>
      </c>
      <c r="W328" s="245" t="s">
        <v>2208</v>
      </c>
      <c r="AC328" s="245" t="s">
        <v>2208</v>
      </c>
      <c r="AI328" s="245" t="s">
        <v>2208</v>
      </c>
      <c r="AL328" s="245" t="s">
        <v>2208</v>
      </c>
      <c r="AM328" s="245" t="s">
        <v>2208</v>
      </c>
      <c r="AN328" s="245" t="s">
        <v>2208</v>
      </c>
      <c r="AO328" s="245" t="s">
        <v>2208</v>
      </c>
      <c r="AP328" s="245" t="s">
        <v>2208</v>
      </c>
      <c r="AQ328" s="245" t="s">
        <v>2208</v>
      </c>
      <c r="AR328" s="245" t="s">
        <v>2208</v>
      </c>
      <c r="AS328" s="245" t="s">
        <v>691</v>
      </c>
      <c r="AT328" s="245" t="s">
        <v>712</v>
      </c>
    </row>
    <row r="329" spans="1:65" s="245" customFormat="1" ht="13.8" x14ac:dyDescent="0.25">
      <c r="A329" s="245">
        <v>420725</v>
      </c>
      <c r="B329" s="245" t="s">
        <v>712</v>
      </c>
      <c r="S329" s="245" t="s">
        <v>2208</v>
      </c>
      <c r="AS329" s="245" t="s">
        <v>2210</v>
      </c>
      <c r="AT329" s="245" t="s">
        <v>712</v>
      </c>
    </row>
    <row r="330" spans="1:65" s="245" customFormat="1" ht="13.8" x14ac:dyDescent="0.25">
      <c r="A330" s="245">
        <v>420728</v>
      </c>
      <c r="B330" s="245" t="s">
        <v>712</v>
      </c>
      <c r="Q330" s="245" t="s">
        <v>2208</v>
      </c>
      <c r="AS330" s="245" t="s">
        <v>742</v>
      </c>
      <c r="AT330" s="245" t="s">
        <v>712</v>
      </c>
    </row>
    <row r="331" spans="1:65" s="245" customFormat="1" ht="13.8" x14ac:dyDescent="0.25">
      <c r="A331" s="245">
        <v>420753</v>
      </c>
      <c r="B331" s="245" t="s">
        <v>712</v>
      </c>
      <c r="P331" s="245" t="s">
        <v>153</v>
      </c>
      <c r="Q331" s="245" t="s">
        <v>153</v>
      </c>
      <c r="AF331" s="245" t="s">
        <v>151</v>
      </c>
      <c r="AL331" s="245" t="s">
        <v>153</v>
      </c>
      <c r="AM331" s="245" t="s">
        <v>153</v>
      </c>
      <c r="AN331" s="245" t="s">
        <v>151</v>
      </c>
      <c r="AO331" s="245" t="s">
        <v>151</v>
      </c>
      <c r="AP331" s="245" t="s">
        <v>149</v>
      </c>
      <c r="AT331" s="245" t="s">
        <v>712</v>
      </c>
    </row>
    <row r="332" spans="1:65" s="245" customFormat="1" ht="13.8" x14ac:dyDescent="0.25">
      <c r="A332" s="245">
        <v>420775</v>
      </c>
      <c r="B332" s="245" t="s">
        <v>712</v>
      </c>
      <c r="K332" s="245" t="s">
        <v>153</v>
      </c>
      <c r="Q332" s="245" t="s">
        <v>153</v>
      </c>
      <c r="AC332" s="245" t="s">
        <v>153</v>
      </c>
      <c r="AF332" s="245" t="s">
        <v>153</v>
      </c>
      <c r="AG332" s="245" t="s">
        <v>153</v>
      </c>
      <c r="AI332" s="245" t="s">
        <v>149</v>
      </c>
      <c r="AJ332" s="245" t="s">
        <v>149</v>
      </c>
      <c r="AK332" s="245" t="s">
        <v>149</v>
      </c>
      <c r="AL332" s="245" t="s">
        <v>149</v>
      </c>
      <c r="AM332" s="245" t="s">
        <v>149</v>
      </c>
      <c r="AN332" s="245" t="s">
        <v>149</v>
      </c>
      <c r="AO332" s="245" t="s">
        <v>149</v>
      </c>
      <c r="AP332" s="245" t="s">
        <v>149</v>
      </c>
      <c r="AQ332" s="245" t="s">
        <v>149</v>
      </c>
      <c r="AR332" s="245" t="s">
        <v>149</v>
      </c>
      <c r="AT332" s="245" t="s">
        <v>712</v>
      </c>
      <c r="BM332" s="237"/>
    </row>
    <row r="333" spans="1:65" s="245" customFormat="1" ht="13.8" x14ac:dyDescent="0.25">
      <c r="A333" s="245">
        <v>420812</v>
      </c>
      <c r="B333" s="245" t="s">
        <v>712</v>
      </c>
      <c r="AM333" s="245" t="s">
        <v>153</v>
      </c>
      <c r="AT333" s="245" t="s">
        <v>712</v>
      </c>
    </row>
    <row r="334" spans="1:65" s="245" customFormat="1" ht="13.8" x14ac:dyDescent="0.25">
      <c r="A334" s="245">
        <v>420832</v>
      </c>
      <c r="B334" s="245" t="s">
        <v>712</v>
      </c>
      <c r="AM334" s="245" t="s">
        <v>153</v>
      </c>
      <c r="AT334" s="245" t="s">
        <v>712</v>
      </c>
    </row>
    <row r="335" spans="1:65" s="245" customFormat="1" ht="13.8" x14ac:dyDescent="0.25">
      <c r="A335" s="245">
        <v>420839</v>
      </c>
      <c r="B335" s="245" t="s">
        <v>712</v>
      </c>
      <c r="Q335" s="245" t="s">
        <v>153</v>
      </c>
      <c r="AI335" s="245" t="s">
        <v>153</v>
      </c>
      <c r="AN335" s="245" t="s">
        <v>153</v>
      </c>
      <c r="AP335" s="245" t="s">
        <v>153</v>
      </c>
      <c r="AQ335" s="245" t="s">
        <v>153</v>
      </c>
      <c r="AT335" s="245" t="s">
        <v>712</v>
      </c>
    </row>
    <row r="336" spans="1:65" s="245" customFormat="1" ht="13.8" x14ac:dyDescent="0.25">
      <c r="A336" s="245">
        <v>420854</v>
      </c>
      <c r="B336" s="245" t="s">
        <v>712</v>
      </c>
      <c r="AD336" s="245" t="s">
        <v>151</v>
      </c>
      <c r="AF336" s="245" t="s">
        <v>151</v>
      </c>
      <c r="AK336" s="245" t="s">
        <v>151</v>
      </c>
      <c r="AL336" s="245" t="s">
        <v>149</v>
      </c>
      <c r="AM336" s="245" t="s">
        <v>151</v>
      </c>
      <c r="AN336" s="245" t="s">
        <v>149</v>
      </c>
      <c r="AO336" s="245" t="s">
        <v>149</v>
      </c>
      <c r="AP336" s="245" t="s">
        <v>149</v>
      </c>
      <c r="AQ336" s="245" t="s">
        <v>149</v>
      </c>
      <c r="AR336" s="245" t="s">
        <v>149</v>
      </c>
      <c r="AT336" s="245" t="s">
        <v>712</v>
      </c>
    </row>
    <row r="337" spans="1:65" s="245" customFormat="1" ht="13.8" x14ac:dyDescent="0.25">
      <c r="A337" s="245">
        <v>420883</v>
      </c>
      <c r="B337" s="245" t="s">
        <v>712</v>
      </c>
      <c r="AM337" s="245" t="s">
        <v>153</v>
      </c>
      <c r="AT337" s="245" t="s">
        <v>712</v>
      </c>
    </row>
    <row r="338" spans="1:65" s="245" customFormat="1" ht="13.8" x14ac:dyDescent="0.25">
      <c r="A338" s="245">
        <v>420902</v>
      </c>
      <c r="B338" s="245" t="s">
        <v>712</v>
      </c>
      <c r="Q338" s="245" t="s">
        <v>153</v>
      </c>
      <c r="V338" s="245" t="s">
        <v>153</v>
      </c>
      <c r="Z338" s="245" t="s">
        <v>153</v>
      </c>
      <c r="AC338" s="245" t="s">
        <v>153</v>
      </c>
      <c r="AI338" s="245" t="s">
        <v>149</v>
      </c>
      <c r="AJ338" s="245" t="s">
        <v>149</v>
      </c>
      <c r="AK338" s="245" t="s">
        <v>149</v>
      </c>
      <c r="AL338" s="245" t="s">
        <v>149</v>
      </c>
      <c r="AM338" s="245" t="s">
        <v>149</v>
      </c>
      <c r="AN338" s="245" t="s">
        <v>149</v>
      </c>
      <c r="AO338" s="245" t="s">
        <v>149</v>
      </c>
      <c r="AP338" s="245" t="s">
        <v>149</v>
      </c>
      <c r="AQ338" s="245" t="s">
        <v>149</v>
      </c>
      <c r="AR338" s="245" t="s">
        <v>149</v>
      </c>
      <c r="AT338" s="245" t="s">
        <v>769</v>
      </c>
      <c r="BM338" s="237"/>
    </row>
    <row r="339" spans="1:65" s="245" customFormat="1" ht="13.8" x14ac:dyDescent="0.25">
      <c r="A339" s="245">
        <v>420923</v>
      </c>
      <c r="B339" s="245" t="s">
        <v>712</v>
      </c>
      <c r="O339" s="245" t="s">
        <v>153</v>
      </c>
      <c r="AF339" s="245" t="s">
        <v>151</v>
      </c>
      <c r="AH339" s="245" t="s">
        <v>153</v>
      </c>
      <c r="AI339" s="245" t="s">
        <v>151</v>
      </c>
      <c r="AJ339" s="245" t="s">
        <v>149</v>
      </c>
      <c r="AK339" s="245" t="s">
        <v>149</v>
      </c>
      <c r="AL339" s="245" t="s">
        <v>151</v>
      </c>
      <c r="AM339" s="245" t="s">
        <v>149</v>
      </c>
      <c r="AN339" s="245" t="s">
        <v>149</v>
      </c>
      <c r="AO339" s="245" t="s">
        <v>149</v>
      </c>
      <c r="AP339" s="245" t="s">
        <v>149</v>
      </c>
      <c r="AQ339" s="245" t="s">
        <v>149</v>
      </c>
      <c r="AR339" s="245" t="s">
        <v>149</v>
      </c>
      <c r="AT339" s="245" t="s">
        <v>712</v>
      </c>
    </row>
    <row r="340" spans="1:65" s="245" customFormat="1" ht="13.8" x14ac:dyDescent="0.25">
      <c r="A340" s="245">
        <v>420926</v>
      </c>
      <c r="B340" s="245" t="s">
        <v>712</v>
      </c>
      <c r="Y340" s="245" t="s">
        <v>2208</v>
      </c>
      <c r="AO340" s="245" t="s">
        <v>2208</v>
      </c>
      <c r="AS340" s="245" t="s">
        <v>2210</v>
      </c>
      <c r="AT340" s="245" t="s">
        <v>712</v>
      </c>
    </row>
    <row r="341" spans="1:65" s="245" customFormat="1" ht="13.8" x14ac:dyDescent="0.25">
      <c r="A341" s="245">
        <v>420927</v>
      </c>
      <c r="B341" s="245" t="s">
        <v>712</v>
      </c>
      <c r="Y341" s="245" t="s">
        <v>153</v>
      </c>
      <c r="AA341" s="245" t="s">
        <v>153</v>
      </c>
      <c r="AB341" s="245" t="s">
        <v>153</v>
      </c>
      <c r="AC341" s="245" t="s">
        <v>153</v>
      </c>
      <c r="AF341" s="245" t="s">
        <v>153</v>
      </c>
      <c r="AJ341" s="245" t="s">
        <v>153</v>
      </c>
      <c r="AK341" s="245" t="s">
        <v>153</v>
      </c>
      <c r="AL341" s="245" t="s">
        <v>153</v>
      </c>
      <c r="AM341" s="245" t="s">
        <v>151</v>
      </c>
      <c r="AN341" s="245" t="s">
        <v>149</v>
      </c>
      <c r="AO341" s="245" t="s">
        <v>153</v>
      </c>
      <c r="AP341" s="245" t="s">
        <v>149</v>
      </c>
      <c r="AQ341" s="245" t="s">
        <v>149</v>
      </c>
      <c r="AR341" s="245" t="s">
        <v>153</v>
      </c>
      <c r="AT341" s="245" t="s">
        <v>712</v>
      </c>
      <c r="BM341" s="237"/>
    </row>
    <row r="342" spans="1:65" s="245" customFormat="1" ht="13.8" x14ac:dyDescent="0.25">
      <c r="A342" s="245">
        <v>420929</v>
      </c>
      <c r="B342" s="245" t="s">
        <v>712</v>
      </c>
      <c r="Z342" s="245" t="s">
        <v>2208</v>
      </c>
      <c r="AF342" s="245" t="s">
        <v>2208</v>
      </c>
      <c r="AI342" s="245" t="s">
        <v>2208</v>
      </c>
      <c r="AJ342" s="245" t="s">
        <v>2208</v>
      </c>
      <c r="AK342" s="245" t="s">
        <v>2208</v>
      </c>
      <c r="AL342" s="245" t="s">
        <v>2208</v>
      </c>
      <c r="AM342" s="245" t="s">
        <v>2208</v>
      </c>
      <c r="AN342" s="245" t="s">
        <v>2208</v>
      </c>
      <c r="AO342" s="245" t="s">
        <v>2208</v>
      </c>
      <c r="AP342" s="245" t="s">
        <v>2208</v>
      </c>
      <c r="AQ342" s="245" t="s">
        <v>2208</v>
      </c>
      <c r="AS342" s="245" t="s">
        <v>2223</v>
      </c>
      <c r="AT342" s="245" t="s">
        <v>712</v>
      </c>
    </row>
    <row r="343" spans="1:65" s="245" customFormat="1" ht="13.8" x14ac:dyDescent="0.25">
      <c r="A343" s="245">
        <v>420935</v>
      </c>
      <c r="B343" s="245" t="s">
        <v>712</v>
      </c>
      <c r="E343" s="245" t="s">
        <v>153</v>
      </c>
      <c r="K343" s="245" t="s">
        <v>151</v>
      </c>
      <c r="R343" s="245" t="s">
        <v>153</v>
      </c>
      <c r="W343" s="245" t="s">
        <v>153</v>
      </c>
      <c r="AJ343" s="245" t="s">
        <v>151</v>
      </c>
      <c r="AK343" s="245" t="s">
        <v>149</v>
      </c>
      <c r="AM343" s="245" t="s">
        <v>149</v>
      </c>
      <c r="AO343" s="245" t="s">
        <v>153</v>
      </c>
      <c r="AR343" s="245" t="s">
        <v>149</v>
      </c>
      <c r="AT343" s="245" t="s">
        <v>712</v>
      </c>
    </row>
    <row r="344" spans="1:65" s="245" customFormat="1" ht="13.8" x14ac:dyDescent="0.25">
      <c r="A344" s="245">
        <v>420945</v>
      </c>
      <c r="B344" s="245" t="s">
        <v>712</v>
      </c>
      <c r="AI344" s="245" t="s">
        <v>2208</v>
      </c>
      <c r="AL344" s="245" t="s">
        <v>2208</v>
      </c>
      <c r="AM344" s="245" t="s">
        <v>2208</v>
      </c>
      <c r="AN344" s="245" t="s">
        <v>2208</v>
      </c>
      <c r="AO344" s="245" t="s">
        <v>2208</v>
      </c>
      <c r="AP344" s="245" t="s">
        <v>2208</v>
      </c>
      <c r="AQ344" s="245" t="s">
        <v>2208</v>
      </c>
      <c r="AR344" s="245" t="s">
        <v>2208</v>
      </c>
      <c r="AS344" s="245" t="s">
        <v>2223</v>
      </c>
      <c r="AT344" s="245" t="s">
        <v>712</v>
      </c>
    </row>
    <row r="345" spans="1:65" s="245" customFormat="1" ht="13.8" x14ac:dyDescent="0.25">
      <c r="A345" s="245">
        <v>420947</v>
      </c>
      <c r="B345" s="245" t="s">
        <v>712</v>
      </c>
      <c r="AL345" s="245" t="s">
        <v>153</v>
      </c>
      <c r="AT345" s="245" t="s">
        <v>712</v>
      </c>
    </row>
    <row r="346" spans="1:65" s="245" customFormat="1" ht="13.8" x14ac:dyDescent="0.25">
      <c r="A346" s="245">
        <v>420956</v>
      </c>
      <c r="B346" s="245" t="s">
        <v>712</v>
      </c>
      <c r="AE346" s="245" t="s">
        <v>151</v>
      </c>
      <c r="AR346" s="245" t="s">
        <v>153</v>
      </c>
      <c r="AT346" s="245" t="s">
        <v>712</v>
      </c>
    </row>
    <row r="347" spans="1:65" s="245" customFormat="1" ht="13.8" x14ac:dyDescent="0.25">
      <c r="A347" s="245">
        <v>420976</v>
      </c>
      <c r="B347" s="245" t="s">
        <v>712</v>
      </c>
      <c r="H347" s="245" t="s">
        <v>153</v>
      </c>
      <c r="AL347" s="245" t="s">
        <v>151</v>
      </c>
      <c r="AP347" s="245" t="s">
        <v>151</v>
      </c>
      <c r="AQ347" s="245" t="s">
        <v>151</v>
      </c>
      <c r="AT347" s="245" t="s">
        <v>712</v>
      </c>
    </row>
    <row r="348" spans="1:65" s="245" customFormat="1" ht="13.8" x14ac:dyDescent="0.25">
      <c r="A348" s="245">
        <v>420991</v>
      </c>
      <c r="B348" s="245" t="s">
        <v>712</v>
      </c>
      <c r="S348" s="245" t="s">
        <v>153</v>
      </c>
      <c r="Y348" s="245" t="s">
        <v>153</v>
      </c>
      <c r="AE348" s="245" t="s">
        <v>149</v>
      </c>
      <c r="AG348" s="245" t="s">
        <v>153</v>
      </c>
      <c r="AI348" s="245" t="s">
        <v>151</v>
      </c>
      <c r="AJ348" s="245" t="s">
        <v>153</v>
      </c>
      <c r="AK348" s="245" t="s">
        <v>149</v>
      </c>
      <c r="AL348" s="245" t="s">
        <v>149</v>
      </c>
      <c r="AM348" s="245" t="s">
        <v>153</v>
      </c>
      <c r="AN348" s="245" t="s">
        <v>149</v>
      </c>
      <c r="AO348" s="245" t="s">
        <v>153</v>
      </c>
      <c r="AP348" s="245" t="s">
        <v>149</v>
      </c>
      <c r="AQ348" s="245" t="s">
        <v>149</v>
      </c>
      <c r="AR348" s="245" t="s">
        <v>149</v>
      </c>
      <c r="AT348" s="245" t="s">
        <v>712</v>
      </c>
      <c r="BM348" s="237"/>
    </row>
    <row r="349" spans="1:65" s="245" customFormat="1" ht="13.8" x14ac:dyDescent="0.25">
      <c r="A349" s="245">
        <v>421016</v>
      </c>
      <c r="B349" s="245" t="s">
        <v>712</v>
      </c>
      <c r="AA349" s="245" t="s">
        <v>2208</v>
      </c>
      <c r="AL349" s="245" t="s">
        <v>2208</v>
      </c>
      <c r="AM349" s="245" t="s">
        <v>2208</v>
      </c>
      <c r="AO349" s="245" t="s">
        <v>2208</v>
      </c>
      <c r="AP349" s="245" t="s">
        <v>2208</v>
      </c>
      <c r="AQ349" s="245" t="s">
        <v>2208</v>
      </c>
      <c r="AS349" s="245" t="s">
        <v>2223</v>
      </c>
      <c r="AT349" s="245" t="s">
        <v>712</v>
      </c>
    </row>
    <row r="350" spans="1:65" s="245" customFormat="1" ht="13.8" x14ac:dyDescent="0.25">
      <c r="A350" s="245">
        <v>421017</v>
      </c>
      <c r="B350" s="245" t="s">
        <v>712</v>
      </c>
      <c r="AC350" s="245" t="s">
        <v>153</v>
      </c>
      <c r="AF350" s="245" t="s">
        <v>151</v>
      </c>
      <c r="AL350" s="245" t="s">
        <v>153</v>
      </c>
      <c r="AN350" s="245" t="s">
        <v>151</v>
      </c>
      <c r="AP350" s="245" t="s">
        <v>149</v>
      </c>
      <c r="AQ350" s="245" t="s">
        <v>149</v>
      </c>
      <c r="AT350" s="245" t="s">
        <v>712</v>
      </c>
    </row>
    <row r="351" spans="1:65" s="245" customFormat="1" ht="13.8" x14ac:dyDescent="0.25">
      <c r="A351" s="245">
        <v>421025</v>
      </c>
      <c r="B351" s="245" t="s">
        <v>712</v>
      </c>
      <c r="J351" s="245" t="s">
        <v>2208</v>
      </c>
      <c r="Z351" s="245" t="s">
        <v>2208</v>
      </c>
      <c r="AA351" s="245" t="s">
        <v>2208</v>
      </c>
      <c r="AF351" s="245" t="s">
        <v>2208</v>
      </c>
      <c r="AI351" s="245" t="s">
        <v>2208</v>
      </c>
      <c r="AL351" s="245" t="s">
        <v>2208</v>
      </c>
      <c r="AM351" s="245" t="s">
        <v>2208</v>
      </c>
      <c r="AN351" s="245" t="s">
        <v>2208</v>
      </c>
      <c r="AO351" s="245" t="s">
        <v>2208</v>
      </c>
      <c r="AP351" s="245" t="s">
        <v>2208</v>
      </c>
      <c r="AQ351" s="245" t="s">
        <v>2208</v>
      </c>
      <c r="AR351" s="245" t="s">
        <v>2208</v>
      </c>
      <c r="AS351" s="245" t="s">
        <v>2210</v>
      </c>
      <c r="AT351" s="245" t="s">
        <v>712</v>
      </c>
    </row>
    <row r="352" spans="1:65" s="245" customFormat="1" ht="13.8" x14ac:dyDescent="0.25">
      <c r="A352" s="245">
        <v>421067</v>
      </c>
      <c r="B352" s="245" t="s">
        <v>712</v>
      </c>
      <c r="AF352" s="245" t="s">
        <v>149</v>
      </c>
      <c r="AI352" s="245" t="s">
        <v>149</v>
      </c>
      <c r="AK352" s="245" t="s">
        <v>149</v>
      </c>
      <c r="AM352" s="245" t="s">
        <v>151</v>
      </c>
      <c r="AN352" s="245" t="s">
        <v>149</v>
      </c>
      <c r="AO352" s="245" t="s">
        <v>149</v>
      </c>
      <c r="AP352" s="245" t="s">
        <v>149</v>
      </c>
      <c r="AQ352" s="245" t="s">
        <v>149</v>
      </c>
      <c r="AR352" s="245" t="s">
        <v>149</v>
      </c>
      <c r="AT352" s="245" t="s">
        <v>769</v>
      </c>
    </row>
    <row r="353" spans="1:65" s="245" customFormat="1" ht="13.8" x14ac:dyDescent="0.25">
      <c r="A353" s="245">
        <v>421087</v>
      </c>
      <c r="B353" s="245" t="s">
        <v>712</v>
      </c>
      <c r="Q353" s="245" t="s">
        <v>153</v>
      </c>
      <c r="Y353" s="245" t="s">
        <v>153</v>
      </c>
      <c r="AA353" s="245" t="s">
        <v>153</v>
      </c>
      <c r="AE353" s="245" t="s">
        <v>149</v>
      </c>
      <c r="AF353" s="245" t="s">
        <v>151</v>
      </c>
      <c r="AG353" s="245" t="s">
        <v>153</v>
      </c>
      <c r="AI353" s="245" t="s">
        <v>149</v>
      </c>
      <c r="AJ353" s="245" t="s">
        <v>149</v>
      </c>
      <c r="AK353" s="245" t="s">
        <v>149</v>
      </c>
      <c r="AL353" s="245" t="s">
        <v>149</v>
      </c>
      <c r="AM353" s="245" t="s">
        <v>149</v>
      </c>
      <c r="AN353" s="245" t="s">
        <v>149</v>
      </c>
      <c r="AO353" s="245" t="s">
        <v>149</v>
      </c>
      <c r="AP353" s="245" t="s">
        <v>149</v>
      </c>
      <c r="AQ353" s="245" t="s">
        <v>149</v>
      </c>
      <c r="AR353" s="245" t="s">
        <v>149</v>
      </c>
      <c r="AT353" s="245" t="s">
        <v>712</v>
      </c>
      <c r="BM353" s="237"/>
    </row>
    <row r="354" spans="1:65" s="245" customFormat="1" ht="13.8" x14ac:dyDescent="0.25">
      <c r="A354" s="245">
        <v>421088</v>
      </c>
      <c r="B354" s="245" t="s">
        <v>712</v>
      </c>
      <c r="H354" s="245" t="s">
        <v>153</v>
      </c>
      <c r="AE354" s="245" t="s">
        <v>153</v>
      </c>
      <c r="AF354" s="245" t="s">
        <v>153</v>
      </c>
      <c r="AL354" s="245" t="s">
        <v>153</v>
      </c>
      <c r="AM354" s="245" t="s">
        <v>153</v>
      </c>
      <c r="AP354" s="245" t="s">
        <v>153</v>
      </c>
      <c r="AT354" s="245" t="s">
        <v>712</v>
      </c>
    </row>
    <row r="355" spans="1:65" s="245" customFormat="1" ht="13.8" x14ac:dyDescent="0.25">
      <c r="A355" s="245">
        <v>421091</v>
      </c>
      <c r="B355" s="245" t="s">
        <v>712</v>
      </c>
      <c r="AQ355" s="245" t="s">
        <v>2208</v>
      </c>
      <c r="AS355" s="245" t="s">
        <v>2223</v>
      </c>
      <c r="AT355" s="245" t="s">
        <v>712</v>
      </c>
    </row>
    <row r="356" spans="1:65" s="245" customFormat="1" ht="13.8" x14ac:dyDescent="0.25">
      <c r="A356" s="245">
        <v>421148</v>
      </c>
      <c r="B356" s="245" t="s">
        <v>712</v>
      </c>
      <c r="AL356" s="245" t="s">
        <v>153</v>
      </c>
      <c r="AT356" s="245" t="s">
        <v>712</v>
      </c>
    </row>
    <row r="357" spans="1:65" s="245" customFormat="1" ht="13.8" x14ac:dyDescent="0.25">
      <c r="A357" s="245">
        <v>421160</v>
      </c>
      <c r="B357" s="245" t="s">
        <v>712</v>
      </c>
      <c r="L357" s="245" t="s">
        <v>153</v>
      </c>
      <c r="S357" s="245" t="s">
        <v>153</v>
      </c>
      <c r="AE357" s="245" t="s">
        <v>149</v>
      </c>
      <c r="AK357" s="245" t="s">
        <v>149</v>
      </c>
      <c r="AM357" s="245" t="s">
        <v>149</v>
      </c>
      <c r="AN357" s="245" t="s">
        <v>151</v>
      </c>
      <c r="AO357" s="245" t="s">
        <v>151</v>
      </c>
      <c r="AP357" s="245" t="s">
        <v>151</v>
      </c>
      <c r="AQ357" s="245" t="s">
        <v>149</v>
      </c>
      <c r="AR357" s="245" t="s">
        <v>149</v>
      </c>
      <c r="AT357" s="245" t="s">
        <v>712</v>
      </c>
    </row>
    <row r="358" spans="1:65" s="245" customFormat="1" ht="13.8" x14ac:dyDescent="0.25">
      <c r="A358" s="245">
        <v>421191</v>
      </c>
      <c r="B358" s="245" t="s">
        <v>769</v>
      </c>
      <c r="Q358" s="245" t="s">
        <v>2208</v>
      </c>
      <c r="Z358" s="245" t="s">
        <v>2208</v>
      </c>
      <c r="AF358" s="245" t="s">
        <v>2208</v>
      </c>
      <c r="AI358" s="245" t="s">
        <v>2208</v>
      </c>
      <c r="AJ358" s="245" t="s">
        <v>2208</v>
      </c>
      <c r="AK358" s="245" t="s">
        <v>2208</v>
      </c>
      <c r="AL358" s="245" t="s">
        <v>2208</v>
      </c>
      <c r="AM358" s="245" t="s">
        <v>2208</v>
      </c>
      <c r="AS358" s="245" t="s">
        <v>2210</v>
      </c>
      <c r="AT358" s="245" t="s">
        <v>158</v>
      </c>
    </row>
    <row r="359" spans="1:65" s="245" customFormat="1" ht="13.8" x14ac:dyDescent="0.25">
      <c r="A359" s="245">
        <v>421201</v>
      </c>
      <c r="B359" s="245" t="s">
        <v>712</v>
      </c>
      <c r="R359" s="245" t="s">
        <v>149</v>
      </c>
      <c r="Y359" s="245" t="s">
        <v>153</v>
      </c>
      <c r="AA359" s="245" t="s">
        <v>153</v>
      </c>
      <c r="AE359" s="245" t="s">
        <v>149</v>
      </c>
      <c r="AI359" s="245" t="s">
        <v>149</v>
      </c>
      <c r="AJ359" s="245" t="s">
        <v>149</v>
      </c>
      <c r="AK359" s="245" t="s">
        <v>149</v>
      </c>
      <c r="AL359" s="245" t="s">
        <v>149</v>
      </c>
      <c r="AM359" s="245" t="s">
        <v>149</v>
      </c>
      <c r="AN359" s="245" t="s">
        <v>149</v>
      </c>
      <c r="AO359" s="245" t="s">
        <v>149</v>
      </c>
      <c r="AP359" s="245" t="s">
        <v>149</v>
      </c>
      <c r="AQ359" s="245" t="s">
        <v>149</v>
      </c>
      <c r="AR359" s="245" t="s">
        <v>149</v>
      </c>
      <c r="AT359" s="245" t="s">
        <v>712</v>
      </c>
      <c r="BM359" s="237"/>
    </row>
    <row r="360" spans="1:65" s="245" customFormat="1" ht="13.8" x14ac:dyDescent="0.25">
      <c r="A360" s="245">
        <v>421205</v>
      </c>
      <c r="B360" s="245" t="s">
        <v>712</v>
      </c>
      <c r="Q360" s="245" t="s">
        <v>2208</v>
      </c>
      <c r="AS360" s="245" t="s">
        <v>2210</v>
      </c>
      <c r="AT360" s="245" t="s">
        <v>712</v>
      </c>
    </row>
    <row r="361" spans="1:65" s="245" customFormat="1" ht="13.8" x14ac:dyDescent="0.25">
      <c r="A361" s="245">
        <v>421209</v>
      </c>
      <c r="B361" s="245" t="s">
        <v>712</v>
      </c>
      <c r="Q361" s="245" t="s">
        <v>2208</v>
      </c>
      <c r="AG361" s="245" t="s">
        <v>2208</v>
      </c>
      <c r="AI361" s="245" t="s">
        <v>2208</v>
      </c>
      <c r="AL361" s="245" t="s">
        <v>2208</v>
      </c>
      <c r="AM361" s="245" t="s">
        <v>2208</v>
      </c>
      <c r="AN361" s="245" t="s">
        <v>2208</v>
      </c>
      <c r="AO361" s="245" t="s">
        <v>2208</v>
      </c>
      <c r="AP361" s="245" t="s">
        <v>2208</v>
      </c>
      <c r="AQ361" s="245" t="s">
        <v>2208</v>
      </c>
      <c r="AR361" s="245" t="s">
        <v>2208</v>
      </c>
      <c r="AS361" s="245" t="s">
        <v>690</v>
      </c>
      <c r="AT361" s="245" t="s">
        <v>712</v>
      </c>
    </row>
    <row r="362" spans="1:65" s="245" customFormat="1" ht="13.8" x14ac:dyDescent="0.25">
      <c r="A362" s="245">
        <v>421216</v>
      </c>
      <c r="B362" s="245" t="s">
        <v>712</v>
      </c>
      <c r="AA362" s="245" t="s">
        <v>153</v>
      </c>
      <c r="AI362" s="245" t="s">
        <v>151</v>
      </c>
      <c r="AK362" s="245" t="s">
        <v>149</v>
      </c>
      <c r="AL362" s="245" t="s">
        <v>149</v>
      </c>
      <c r="AM362" s="245" t="s">
        <v>149</v>
      </c>
      <c r="AN362" s="245" t="s">
        <v>149</v>
      </c>
      <c r="AO362" s="245" t="s">
        <v>149</v>
      </c>
      <c r="AP362" s="245" t="s">
        <v>149</v>
      </c>
      <c r="AQ362" s="245" t="s">
        <v>149</v>
      </c>
      <c r="AR362" s="245" t="s">
        <v>149</v>
      </c>
      <c r="AT362" s="245" t="s">
        <v>712</v>
      </c>
    </row>
    <row r="363" spans="1:65" s="245" customFormat="1" ht="13.8" x14ac:dyDescent="0.25">
      <c r="A363" s="245">
        <v>421230</v>
      </c>
      <c r="B363" s="245" t="s">
        <v>712</v>
      </c>
      <c r="AE363" s="245" t="s">
        <v>151</v>
      </c>
      <c r="AM363" s="245" t="s">
        <v>151</v>
      </c>
      <c r="AN363" s="245" t="s">
        <v>149</v>
      </c>
      <c r="AO363" s="245" t="s">
        <v>149</v>
      </c>
      <c r="AP363" s="245" t="s">
        <v>153</v>
      </c>
      <c r="AQ363" s="245" t="s">
        <v>149</v>
      </c>
      <c r="AR363" s="245" t="s">
        <v>149</v>
      </c>
      <c r="AT363" s="245" t="s">
        <v>712</v>
      </c>
    </row>
    <row r="364" spans="1:65" s="245" customFormat="1" ht="13.8" x14ac:dyDescent="0.25">
      <c r="A364" s="245">
        <v>421266</v>
      </c>
      <c r="B364" s="245" t="s">
        <v>712</v>
      </c>
      <c r="S364" s="245" t="s">
        <v>153</v>
      </c>
      <c r="Z364" s="245" t="s">
        <v>153</v>
      </c>
      <c r="AF364" s="245" t="s">
        <v>153</v>
      </c>
      <c r="AI364" s="245" t="s">
        <v>153</v>
      </c>
      <c r="AM364" s="245" t="s">
        <v>153</v>
      </c>
      <c r="AP364" s="245" t="s">
        <v>153</v>
      </c>
      <c r="AQ364" s="245" t="s">
        <v>153</v>
      </c>
      <c r="AT364" s="245" t="s">
        <v>712</v>
      </c>
    </row>
    <row r="365" spans="1:65" s="245" customFormat="1" ht="13.8" x14ac:dyDescent="0.25">
      <c r="A365" s="245">
        <v>421279</v>
      </c>
      <c r="B365" s="245" t="s">
        <v>712</v>
      </c>
      <c r="W365" s="245" t="s">
        <v>2208</v>
      </c>
      <c r="AS365" s="245" t="s">
        <v>2223</v>
      </c>
      <c r="AT365" s="245" t="s">
        <v>712</v>
      </c>
    </row>
    <row r="366" spans="1:65" s="245" customFormat="1" ht="13.8" x14ac:dyDescent="0.25">
      <c r="A366" s="245">
        <v>421304</v>
      </c>
      <c r="B366" s="245" t="s">
        <v>712</v>
      </c>
      <c r="T366" s="245" t="s">
        <v>2208</v>
      </c>
      <c r="AS366" s="245" t="s">
        <v>2210</v>
      </c>
      <c r="AT366" s="245" t="s">
        <v>712</v>
      </c>
    </row>
    <row r="367" spans="1:65" s="245" customFormat="1" ht="13.8" x14ac:dyDescent="0.25">
      <c r="A367" s="245">
        <v>421310</v>
      </c>
      <c r="B367" s="245" t="s">
        <v>712</v>
      </c>
      <c r="AE367" s="245" t="s">
        <v>153</v>
      </c>
      <c r="AQ367" s="245" t="s">
        <v>153</v>
      </c>
      <c r="AT367" s="245" t="s">
        <v>712</v>
      </c>
    </row>
    <row r="368" spans="1:65" s="245" customFormat="1" ht="13.8" x14ac:dyDescent="0.25">
      <c r="A368" s="245">
        <v>421324</v>
      </c>
      <c r="B368" s="245" t="s">
        <v>712</v>
      </c>
      <c r="T368" s="245" t="s">
        <v>153</v>
      </c>
      <c r="AA368" s="245" t="s">
        <v>153</v>
      </c>
      <c r="AD368" s="245" t="s">
        <v>151</v>
      </c>
      <c r="AF368" s="245" t="s">
        <v>153</v>
      </c>
      <c r="AI368" s="245" t="s">
        <v>149</v>
      </c>
      <c r="AJ368" s="245" t="s">
        <v>149</v>
      </c>
      <c r="AK368" s="245" t="s">
        <v>149</v>
      </c>
      <c r="AL368" s="245" t="s">
        <v>149</v>
      </c>
      <c r="AM368" s="245" t="s">
        <v>149</v>
      </c>
      <c r="AN368" s="245" t="s">
        <v>149</v>
      </c>
      <c r="AO368" s="245" t="s">
        <v>151</v>
      </c>
      <c r="AP368" s="245" t="s">
        <v>149</v>
      </c>
      <c r="AQ368" s="245" t="s">
        <v>153</v>
      </c>
      <c r="AR368" s="245" t="s">
        <v>149</v>
      </c>
      <c r="AT368" s="245" t="s">
        <v>712</v>
      </c>
      <c r="BM368" s="237"/>
    </row>
    <row r="369" spans="1:65" s="245" customFormat="1" ht="13.8" x14ac:dyDescent="0.25">
      <c r="A369" s="245">
        <v>421328</v>
      </c>
      <c r="B369" s="245" t="s">
        <v>712</v>
      </c>
      <c r="I369" s="245" t="s">
        <v>153</v>
      </c>
      <c r="Q369" s="245" t="s">
        <v>151</v>
      </c>
      <c r="AB369" s="245" t="s">
        <v>153</v>
      </c>
      <c r="AF369" s="245" t="s">
        <v>149</v>
      </c>
      <c r="AL369" s="245" t="s">
        <v>151</v>
      </c>
      <c r="AM369" s="245" t="s">
        <v>151</v>
      </c>
      <c r="AN369" s="245" t="s">
        <v>149</v>
      </c>
      <c r="AO369" s="245" t="s">
        <v>151</v>
      </c>
      <c r="AP369" s="245" t="s">
        <v>149</v>
      </c>
      <c r="AQ369" s="245" t="s">
        <v>149</v>
      </c>
      <c r="AR369" s="245" t="s">
        <v>151</v>
      </c>
      <c r="AT369" s="245" t="s">
        <v>712</v>
      </c>
    </row>
    <row r="370" spans="1:65" s="245" customFormat="1" ht="13.8" x14ac:dyDescent="0.25">
      <c r="A370" s="245">
        <v>421359</v>
      </c>
      <c r="B370" s="245" t="s">
        <v>712</v>
      </c>
      <c r="H370" s="245" t="s">
        <v>2208</v>
      </c>
      <c r="AO370" s="245" t="s">
        <v>2208</v>
      </c>
      <c r="AS370" s="245" t="s">
        <v>2210</v>
      </c>
      <c r="AT370" s="245" t="s">
        <v>712</v>
      </c>
    </row>
    <row r="371" spans="1:65" s="245" customFormat="1" ht="13.8" x14ac:dyDescent="0.25">
      <c r="A371" s="245">
        <v>421382</v>
      </c>
      <c r="B371" s="245" t="s">
        <v>712</v>
      </c>
      <c r="R371" s="245" t="s">
        <v>153</v>
      </c>
      <c r="AL371" s="245" t="s">
        <v>153</v>
      </c>
      <c r="AM371" s="245" t="s">
        <v>153</v>
      </c>
      <c r="AN371" s="245" t="s">
        <v>153</v>
      </c>
      <c r="AO371" s="245" t="s">
        <v>151</v>
      </c>
      <c r="AR371" s="245" t="s">
        <v>151</v>
      </c>
      <c r="AT371" s="245" t="s">
        <v>712</v>
      </c>
    </row>
    <row r="372" spans="1:65" s="245" customFormat="1" ht="13.8" x14ac:dyDescent="0.25">
      <c r="A372" s="245">
        <v>421391</v>
      </c>
      <c r="B372" s="245" t="s">
        <v>712</v>
      </c>
      <c r="Y372" s="245" t="s">
        <v>2208</v>
      </c>
      <c r="AA372" s="245" t="s">
        <v>2208</v>
      </c>
      <c r="AB372" s="245" t="s">
        <v>2208</v>
      </c>
      <c r="AE372" s="245" t="s">
        <v>2208</v>
      </c>
      <c r="AF372" s="245" t="s">
        <v>2208</v>
      </c>
      <c r="AI372" s="245" t="s">
        <v>2208</v>
      </c>
      <c r="AJ372" s="245" t="s">
        <v>2208</v>
      </c>
      <c r="AK372" s="245" t="s">
        <v>2208</v>
      </c>
      <c r="AL372" s="245" t="s">
        <v>2208</v>
      </c>
      <c r="AM372" s="245" t="s">
        <v>2208</v>
      </c>
      <c r="AN372" s="245" t="s">
        <v>2208</v>
      </c>
      <c r="AO372" s="245" t="s">
        <v>2208</v>
      </c>
      <c r="AP372" s="245" t="s">
        <v>2208</v>
      </c>
      <c r="AQ372" s="245" t="s">
        <v>2208</v>
      </c>
      <c r="AR372" s="245" t="s">
        <v>2208</v>
      </c>
      <c r="AS372" s="245" t="s">
        <v>702</v>
      </c>
      <c r="AT372" s="245" t="s">
        <v>712</v>
      </c>
      <c r="BM372" s="237"/>
    </row>
    <row r="373" spans="1:65" s="245" customFormat="1" ht="13.8" x14ac:dyDescent="0.25">
      <c r="A373" s="245">
        <v>421464</v>
      </c>
      <c r="B373" s="245" t="s">
        <v>712</v>
      </c>
      <c r="AL373" s="245" t="s">
        <v>153</v>
      </c>
      <c r="AN373" s="245" t="s">
        <v>151</v>
      </c>
      <c r="AQ373" s="245" t="s">
        <v>151</v>
      </c>
    </row>
    <row r="374" spans="1:65" s="245" customFormat="1" ht="13.8" x14ac:dyDescent="0.25">
      <c r="A374" s="245">
        <v>421471</v>
      </c>
      <c r="B374" s="245" t="s">
        <v>712</v>
      </c>
      <c r="AM374" s="245" t="s">
        <v>2208</v>
      </c>
      <c r="AS374" s="245" t="s">
        <v>2223</v>
      </c>
      <c r="AT374" s="245" t="s">
        <v>712</v>
      </c>
    </row>
    <row r="375" spans="1:65" s="245" customFormat="1" ht="13.8" x14ac:dyDescent="0.25">
      <c r="A375" s="245">
        <v>421478</v>
      </c>
      <c r="B375" s="245" t="s">
        <v>712</v>
      </c>
      <c r="S375" s="245" t="s">
        <v>2208</v>
      </c>
      <c r="AE375" s="245" t="s">
        <v>2208</v>
      </c>
      <c r="AF375" s="245" t="s">
        <v>2208</v>
      </c>
      <c r="AG375" s="245" t="s">
        <v>2208</v>
      </c>
      <c r="AI375" s="245" t="s">
        <v>2208</v>
      </c>
      <c r="AJ375" s="245" t="s">
        <v>2208</v>
      </c>
      <c r="AK375" s="245" t="s">
        <v>2208</v>
      </c>
      <c r="AL375" s="245" t="s">
        <v>2208</v>
      </c>
      <c r="AM375" s="245" t="s">
        <v>2208</v>
      </c>
      <c r="AN375" s="245" t="s">
        <v>2208</v>
      </c>
      <c r="AO375" s="245" t="s">
        <v>2208</v>
      </c>
      <c r="AP375" s="245" t="s">
        <v>2208</v>
      </c>
      <c r="AQ375" s="245" t="s">
        <v>2208</v>
      </c>
      <c r="AR375" s="245" t="s">
        <v>2208</v>
      </c>
      <c r="AS375" s="245" t="s">
        <v>2223</v>
      </c>
      <c r="AT375" s="245" t="s">
        <v>712</v>
      </c>
      <c r="BM375" s="237"/>
    </row>
    <row r="376" spans="1:65" s="245" customFormat="1" ht="13.8" x14ac:dyDescent="0.25">
      <c r="A376" s="245">
        <v>421491</v>
      </c>
      <c r="B376" s="245" t="s">
        <v>712</v>
      </c>
      <c r="AN376" s="245" t="s">
        <v>2208</v>
      </c>
      <c r="AS376" s="245" t="s">
        <v>2223</v>
      </c>
      <c r="AT376" s="245" t="s">
        <v>712</v>
      </c>
    </row>
    <row r="377" spans="1:65" s="245" customFormat="1" ht="13.8" x14ac:dyDescent="0.25">
      <c r="A377" s="245">
        <v>421508</v>
      </c>
      <c r="B377" s="245" t="s">
        <v>712</v>
      </c>
      <c r="AA377" s="245" t="s">
        <v>153</v>
      </c>
      <c r="AO377" s="245" t="s">
        <v>149</v>
      </c>
      <c r="AQ377" s="245" t="s">
        <v>149</v>
      </c>
      <c r="AR377" s="245" t="s">
        <v>149</v>
      </c>
      <c r="AT377" s="245" t="s">
        <v>712</v>
      </c>
    </row>
    <row r="378" spans="1:65" s="245" customFormat="1" ht="13.8" x14ac:dyDescent="0.25">
      <c r="A378" s="245">
        <v>421511</v>
      </c>
      <c r="B378" s="245" t="s">
        <v>712</v>
      </c>
      <c r="K378" s="245" t="s">
        <v>153</v>
      </c>
      <c r="AC378" s="245" t="s">
        <v>151</v>
      </c>
      <c r="AL378" s="245" t="s">
        <v>151</v>
      </c>
      <c r="AM378" s="245" t="s">
        <v>151</v>
      </c>
      <c r="AN378" s="245" t="s">
        <v>149</v>
      </c>
      <c r="AO378" s="245" t="s">
        <v>149</v>
      </c>
      <c r="AQ378" s="245" t="s">
        <v>149</v>
      </c>
      <c r="AT378" s="245" t="s">
        <v>712</v>
      </c>
    </row>
    <row r="379" spans="1:65" s="245" customFormat="1" ht="13.8" x14ac:dyDescent="0.25">
      <c r="A379" s="245">
        <v>421537</v>
      </c>
      <c r="B379" s="245" t="s">
        <v>712</v>
      </c>
      <c r="AE379" s="245" t="s">
        <v>149</v>
      </c>
      <c r="AF379" s="245" t="s">
        <v>153</v>
      </c>
      <c r="AK379" s="245" t="s">
        <v>149</v>
      </c>
      <c r="AM379" s="245" t="s">
        <v>151</v>
      </c>
      <c r="AR379" s="245" t="s">
        <v>151</v>
      </c>
      <c r="AT379" s="245" t="s">
        <v>712</v>
      </c>
    </row>
    <row r="380" spans="1:65" s="245" customFormat="1" ht="13.8" x14ac:dyDescent="0.25">
      <c r="A380" s="245">
        <v>421540</v>
      </c>
      <c r="B380" s="245" t="s">
        <v>712</v>
      </c>
      <c r="P380" s="245" t="s">
        <v>153</v>
      </c>
      <c r="Z380" s="245" t="s">
        <v>153</v>
      </c>
      <c r="AE380" s="245" t="s">
        <v>153</v>
      </c>
      <c r="AF380" s="245" t="s">
        <v>153</v>
      </c>
      <c r="AI380" s="245" t="s">
        <v>153</v>
      </c>
      <c r="AL380" s="245" t="s">
        <v>153</v>
      </c>
      <c r="AM380" s="245" t="s">
        <v>151</v>
      </c>
      <c r="AN380" s="245" t="s">
        <v>151</v>
      </c>
      <c r="AO380" s="245" t="s">
        <v>151</v>
      </c>
      <c r="AP380" s="245" t="s">
        <v>151</v>
      </c>
      <c r="AQ380" s="245" t="s">
        <v>149</v>
      </c>
      <c r="AR380" s="245" t="s">
        <v>149</v>
      </c>
      <c r="AT380" s="245" t="s">
        <v>712</v>
      </c>
    </row>
    <row r="381" spans="1:65" s="245" customFormat="1" ht="13.8" x14ac:dyDescent="0.25">
      <c r="A381" s="245">
        <v>421543</v>
      </c>
      <c r="B381" s="245" t="s">
        <v>712</v>
      </c>
      <c r="AF381" s="245" t="s">
        <v>153</v>
      </c>
      <c r="AI381" s="245" t="s">
        <v>153</v>
      </c>
      <c r="AL381" s="245" t="s">
        <v>153</v>
      </c>
      <c r="AM381" s="245" t="s">
        <v>153</v>
      </c>
      <c r="AN381" s="245" t="s">
        <v>151</v>
      </c>
      <c r="AO381" s="245" t="s">
        <v>151</v>
      </c>
      <c r="AP381" s="245" t="s">
        <v>151</v>
      </c>
      <c r="AQ381" s="245" t="s">
        <v>151</v>
      </c>
      <c r="AR381" s="245" t="s">
        <v>151</v>
      </c>
      <c r="AT381" s="245" t="s">
        <v>712</v>
      </c>
    </row>
    <row r="382" spans="1:65" s="245" customFormat="1" ht="13.8" x14ac:dyDescent="0.25">
      <c r="A382" s="245">
        <v>421551</v>
      </c>
      <c r="B382" s="245" t="s">
        <v>712</v>
      </c>
      <c r="AC382" s="245" t="s">
        <v>153</v>
      </c>
      <c r="AF382" s="245" t="s">
        <v>151</v>
      </c>
      <c r="AG382" s="245" t="s">
        <v>151</v>
      </c>
      <c r="AI382" s="245" t="s">
        <v>149</v>
      </c>
      <c r="AJ382" s="245" t="s">
        <v>149</v>
      </c>
      <c r="AK382" s="245" t="s">
        <v>149</v>
      </c>
      <c r="AL382" s="245" t="s">
        <v>149</v>
      </c>
      <c r="AM382" s="245" t="s">
        <v>149</v>
      </c>
      <c r="AN382" s="245" t="s">
        <v>149</v>
      </c>
      <c r="AO382" s="245" t="s">
        <v>149</v>
      </c>
      <c r="AP382" s="245" t="s">
        <v>149</v>
      </c>
      <c r="AQ382" s="245" t="s">
        <v>149</v>
      </c>
      <c r="AR382" s="245" t="s">
        <v>149</v>
      </c>
      <c r="AT382" s="245" t="s">
        <v>712</v>
      </c>
    </row>
    <row r="383" spans="1:65" s="245" customFormat="1" ht="13.8" x14ac:dyDescent="0.25">
      <c r="A383" s="245">
        <v>421587</v>
      </c>
      <c r="B383" s="245" t="s">
        <v>769</v>
      </c>
      <c r="I383" s="245" t="s">
        <v>2208</v>
      </c>
      <c r="AA383" s="245" t="s">
        <v>2208</v>
      </c>
      <c r="AE383" s="245" t="s">
        <v>2208</v>
      </c>
      <c r="AF383" s="245" t="s">
        <v>2208</v>
      </c>
      <c r="AI383" s="245" t="s">
        <v>2208</v>
      </c>
      <c r="AJ383" s="245" t="s">
        <v>2208</v>
      </c>
      <c r="AK383" s="245" t="s">
        <v>2208</v>
      </c>
      <c r="AL383" s="245" t="s">
        <v>2208</v>
      </c>
      <c r="AM383" s="245" t="s">
        <v>2208</v>
      </c>
      <c r="AS383" s="245" t="s">
        <v>742</v>
      </c>
      <c r="AT383" s="245" t="s">
        <v>158</v>
      </c>
    </row>
    <row r="384" spans="1:65" s="245" customFormat="1" ht="13.8" x14ac:dyDescent="0.25">
      <c r="A384" s="245">
        <v>421623</v>
      </c>
      <c r="B384" s="245" t="s">
        <v>712</v>
      </c>
      <c r="C384" s="245" t="s">
        <v>2208</v>
      </c>
      <c r="Z384" s="245" t="s">
        <v>2208</v>
      </c>
      <c r="AA384" s="245" t="s">
        <v>2208</v>
      </c>
      <c r="AF384" s="245" t="s">
        <v>2208</v>
      </c>
      <c r="AG384" s="245" t="s">
        <v>2208</v>
      </c>
      <c r="AI384" s="245" t="s">
        <v>2208</v>
      </c>
      <c r="AJ384" s="245" t="s">
        <v>2208</v>
      </c>
      <c r="AK384" s="245" t="s">
        <v>2208</v>
      </c>
      <c r="AL384" s="245" t="s">
        <v>2208</v>
      </c>
      <c r="AM384" s="245" t="s">
        <v>2208</v>
      </c>
      <c r="AN384" s="245" t="s">
        <v>2208</v>
      </c>
      <c r="AO384" s="245" t="s">
        <v>2208</v>
      </c>
      <c r="AP384" s="245" t="s">
        <v>2208</v>
      </c>
      <c r="AQ384" s="245" t="s">
        <v>2208</v>
      </c>
      <c r="AR384" s="245" t="s">
        <v>2208</v>
      </c>
      <c r="AS384" s="245" t="s">
        <v>690</v>
      </c>
      <c r="AT384" s="245" t="s">
        <v>712</v>
      </c>
      <c r="BM384" s="237"/>
    </row>
    <row r="385" spans="1:65" s="245" customFormat="1" ht="13.8" x14ac:dyDescent="0.25">
      <c r="A385" s="245">
        <v>421631</v>
      </c>
      <c r="B385" s="245" t="s">
        <v>712</v>
      </c>
      <c r="D385" s="245" t="s">
        <v>153</v>
      </c>
      <c r="W385" s="245" t="s">
        <v>153</v>
      </c>
      <c r="AD385" s="245" t="s">
        <v>153</v>
      </c>
      <c r="AM385" s="245" t="s">
        <v>151</v>
      </c>
      <c r="AT385" s="245" t="s">
        <v>712</v>
      </c>
    </row>
    <row r="386" spans="1:65" s="245" customFormat="1" ht="13.8" x14ac:dyDescent="0.25">
      <c r="A386" s="245">
        <v>421640</v>
      </c>
      <c r="B386" s="245" t="s">
        <v>712</v>
      </c>
      <c r="AI386" s="245" t="s">
        <v>2208</v>
      </c>
      <c r="AP386" s="245" t="s">
        <v>2208</v>
      </c>
      <c r="AQ386" s="245" t="s">
        <v>2208</v>
      </c>
      <c r="AS386" s="245" t="s">
        <v>702</v>
      </c>
      <c r="AT386" s="245" t="s">
        <v>712</v>
      </c>
    </row>
    <row r="387" spans="1:65" s="245" customFormat="1" ht="13.8" x14ac:dyDescent="0.25">
      <c r="A387" s="245">
        <v>421657</v>
      </c>
      <c r="B387" s="245" t="s">
        <v>712</v>
      </c>
      <c r="Q387" s="245" t="s">
        <v>2208</v>
      </c>
      <c r="AO387" s="245" t="s">
        <v>2208</v>
      </c>
      <c r="AQ387" s="245" t="s">
        <v>2208</v>
      </c>
      <c r="AS387" s="245" t="s">
        <v>2223</v>
      </c>
      <c r="AT387" s="245" t="s">
        <v>712</v>
      </c>
    </row>
    <row r="388" spans="1:65" s="245" customFormat="1" ht="13.8" x14ac:dyDescent="0.25">
      <c r="A388" s="245">
        <v>421682</v>
      </c>
      <c r="B388" s="245" t="s">
        <v>712</v>
      </c>
      <c r="AA388" s="245" t="s">
        <v>153</v>
      </c>
      <c r="AC388" s="245" t="s">
        <v>153</v>
      </c>
      <c r="AF388" s="245" t="s">
        <v>153</v>
      </c>
      <c r="AK388" s="245" t="s">
        <v>153</v>
      </c>
      <c r="AM388" s="245" t="s">
        <v>153</v>
      </c>
      <c r="AN388" s="245" t="s">
        <v>153</v>
      </c>
      <c r="AO388" s="245" t="s">
        <v>153</v>
      </c>
      <c r="AQ388" s="245" t="s">
        <v>153</v>
      </c>
      <c r="AT388" s="245" t="s">
        <v>712</v>
      </c>
    </row>
    <row r="389" spans="1:65" s="245" customFormat="1" ht="13.8" x14ac:dyDescent="0.25">
      <c r="A389" s="245">
        <v>421716</v>
      </c>
      <c r="B389" s="245" t="s">
        <v>712</v>
      </c>
      <c r="AF389" s="245" t="s">
        <v>153</v>
      </c>
      <c r="AG389" s="245" t="s">
        <v>153</v>
      </c>
      <c r="AI389" s="245" t="s">
        <v>151</v>
      </c>
      <c r="AK389" s="245" t="s">
        <v>151</v>
      </c>
      <c r="AL389" s="245" t="s">
        <v>151</v>
      </c>
      <c r="AM389" s="245" t="s">
        <v>151</v>
      </c>
      <c r="AN389" s="245" t="s">
        <v>149</v>
      </c>
      <c r="AO389" s="245" t="s">
        <v>149</v>
      </c>
      <c r="AP389" s="245" t="s">
        <v>149</v>
      </c>
      <c r="AQ389" s="245" t="s">
        <v>149</v>
      </c>
      <c r="AR389" s="245" t="s">
        <v>149</v>
      </c>
      <c r="AT389" s="245" t="s">
        <v>769</v>
      </c>
    </row>
    <row r="390" spans="1:65" s="245" customFormat="1" ht="13.8" x14ac:dyDescent="0.25">
      <c r="A390" s="245">
        <v>421721</v>
      </c>
      <c r="B390" s="245" t="s">
        <v>712</v>
      </c>
      <c r="AE390" s="245" t="s">
        <v>151</v>
      </c>
      <c r="AF390" s="245" t="s">
        <v>151</v>
      </c>
      <c r="AI390" s="245" t="s">
        <v>149</v>
      </c>
      <c r="AJ390" s="245" t="s">
        <v>149</v>
      </c>
      <c r="AK390" s="245" t="s">
        <v>149</v>
      </c>
      <c r="AL390" s="245" t="s">
        <v>149</v>
      </c>
      <c r="AM390" s="245" t="s">
        <v>149</v>
      </c>
      <c r="AN390" s="245" t="s">
        <v>149</v>
      </c>
      <c r="AO390" s="245" t="s">
        <v>149</v>
      </c>
      <c r="AP390" s="245" t="s">
        <v>149</v>
      </c>
      <c r="AQ390" s="245" t="s">
        <v>149</v>
      </c>
      <c r="AR390" s="245" t="s">
        <v>149</v>
      </c>
      <c r="AT390" s="245" t="s">
        <v>712</v>
      </c>
    </row>
    <row r="391" spans="1:65" s="245" customFormat="1" ht="13.8" x14ac:dyDescent="0.25">
      <c r="A391" s="245">
        <v>421731</v>
      </c>
      <c r="B391" s="245" t="s">
        <v>769</v>
      </c>
      <c r="S391" s="245" t="s">
        <v>153</v>
      </c>
      <c r="AD391" s="245" t="s">
        <v>153</v>
      </c>
      <c r="AI391" s="245" t="s">
        <v>149</v>
      </c>
      <c r="AJ391" s="245" t="s">
        <v>149</v>
      </c>
      <c r="AK391" s="245" t="s">
        <v>149</v>
      </c>
      <c r="AL391" s="245" t="s">
        <v>149</v>
      </c>
      <c r="AM391" s="245" t="s">
        <v>149</v>
      </c>
      <c r="AT391" s="245" t="s">
        <v>158</v>
      </c>
    </row>
    <row r="392" spans="1:65" s="245" customFormat="1" ht="13.8" x14ac:dyDescent="0.25">
      <c r="A392" s="245">
        <v>421738</v>
      </c>
      <c r="B392" s="245" t="s">
        <v>712</v>
      </c>
      <c r="Q392" s="245" t="s">
        <v>2208</v>
      </c>
      <c r="AA392" s="245" t="s">
        <v>2208</v>
      </c>
      <c r="AL392" s="245" t="s">
        <v>2208</v>
      </c>
      <c r="AS392" s="245" t="s">
        <v>690</v>
      </c>
      <c r="AT392" s="245" t="s">
        <v>712</v>
      </c>
    </row>
    <row r="393" spans="1:65" s="245" customFormat="1" ht="13.8" x14ac:dyDescent="0.25">
      <c r="A393" s="245">
        <v>421750</v>
      </c>
      <c r="B393" s="245" t="s">
        <v>769</v>
      </c>
      <c r="AE393" s="245" t="s">
        <v>153</v>
      </c>
      <c r="AF393" s="245" t="s">
        <v>153</v>
      </c>
      <c r="AG393" s="245" t="s">
        <v>153</v>
      </c>
      <c r="AI393" s="245" t="s">
        <v>149</v>
      </c>
      <c r="AJ393" s="245" t="s">
        <v>149</v>
      </c>
      <c r="AK393" s="245" t="s">
        <v>149</v>
      </c>
      <c r="AL393" s="245" t="s">
        <v>149</v>
      </c>
      <c r="AM393" s="245" t="s">
        <v>149</v>
      </c>
      <c r="AT393" s="245" t="s">
        <v>158</v>
      </c>
    </row>
    <row r="394" spans="1:65" s="245" customFormat="1" ht="13.8" x14ac:dyDescent="0.25">
      <c r="A394" s="245">
        <v>421762</v>
      </c>
      <c r="B394" s="245" t="s">
        <v>712</v>
      </c>
      <c r="Q394" s="245" t="s">
        <v>2208</v>
      </c>
      <c r="W394" s="245" t="s">
        <v>2208</v>
      </c>
      <c r="AI394" s="245" t="s">
        <v>2208</v>
      </c>
      <c r="AN394" s="245" t="s">
        <v>2208</v>
      </c>
      <c r="AS394" s="245" t="s">
        <v>691</v>
      </c>
      <c r="AT394" s="245" t="s">
        <v>712</v>
      </c>
    </row>
    <row r="395" spans="1:65" s="245" customFormat="1" ht="13.8" x14ac:dyDescent="0.25">
      <c r="A395" s="245">
        <v>421782</v>
      </c>
      <c r="B395" s="245" t="s">
        <v>712</v>
      </c>
      <c r="AL395" s="245" t="s">
        <v>153</v>
      </c>
      <c r="AT395" s="245" t="s">
        <v>712</v>
      </c>
    </row>
    <row r="396" spans="1:65" s="245" customFormat="1" ht="13.8" x14ac:dyDescent="0.25">
      <c r="A396" s="245">
        <v>421785</v>
      </c>
      <c r="B396" s="245" t="s">
        <v>712</v>
      </c>
      <c r="AE396" s="245" t="s">
        <v>2208</v>
      </c>
      <c r="AM396" s="245" t="s">
        <v>2208</v>
      </c>
      <c r="AS396" s="245" t="s">
        <v>2210</v>
      </c>
      <c r="AT396" s="245" t="s">
        <v>712</v>
      </c>
    </row>
    <row r="397" spans="1:65" s="245" customFormat="1" ht="13.8" x14ac:dyDescent="0.25">
      <c r="A397" s="245">
        <v>421806</v>
      </c>
      <c r="B397" s="245" t="s">
        <v>712</v>
      </c>
      <c r="AB397" s="245" t="s">
        <v>2208</v>
      </c>
      <c r="AE397" s="245" t="s">
        <v>2208</v>
      </c>
      <c r="AF397" s="245" t="s">
        <v>2208</v>
      </c>
      <c r="AI397" s="245" t="s">
        <v>2208</v>
      </c>
      <c r="AJ397" s="245" t="s">
        <v>2208</v>
      </c>
      <c r="AL397" s="245" t="s">
        <v>2208</v>
      </c>
      <c r="AM397" s="245" t="s">
        <v>2208</v>
      </c>
      <c r="AN397" s="245" t="s">
        <v>2208</v>
      </c>
      <c r="AO397" s="245" t="s">
        <v>2208</v>
      </c>
      <c r="AP397" s="245" t="s">
        <v>2208</v>
      </c>
      <c r="AQ397" s="245" t="s">
        <v>2208</v>
      </c>
      <c r="AS397" s="245" t="s">
        <v>2210</v>
      </c>
      <c r="AT397" s="245" t="s">
        <v>712</v>
      </c>
    </row>
    <row r="398" spans="1:65" s="245" customFormat="1" ht="13.8" x14ac:dyDescent="0.25">
      <c r="A398" s="245">
        <v>421807</v>
      </c>
      <c r="B398" s="245" t="s">
        <v>712</v>
      </c>
      <c r="L398" s="245" t="s">
        <v>153</v>
      </c>
      <c r="R398" s="245" t="s">
        <v>153</v>
      </c>
      <c r="AB398" s="245" t="s">
        <v>153</v>
      </c>
      <c r="AG398" s="245" t="s">
        <v>153</v>
      </c>
      <c r="AI398" s="245" t="s">
        <v>149</v>
      </c>
      <c r="AJ398" s="245" t="s">
        <v>149</v>
      </c>
      <c r="AK398" s="245" t="s">
        <v>149</v>
      </c>
      <c r="AL398" s="245" t="s">
        <v>149</v>
      </c>
      <c r="AM398" s="245" t="s">
        <v>149</v>
      </c>
      <c r="AN398" s="245" t="s">
        <v>149</v>
      </c>
      <c r="AO398" s="245" t="s">
        <v>149</v>
      </c>
      <c r="AP398" s="245" t="s">
        <v>149</v>
      </c>
      <c r="AQ398" s="245" t="s">
        <v>149</v>
      </c>
      <c r="AR398" s="245" t="s">
        <v>149</v>
      </c>
      <c r="AT398" s="245" t="s">
        <v>712</v>
      </c>
      <c r="BM398" s="237"/>
    </row>
    <row r="399" spans="1:65" s="245" customFormat="1" ht="13.8" x14ac:dyDescent="0.25">
      <c r="A399" s="245">
        <v>421816</v>
      </c>
      <c r="B399" s="245" t="s">
        <v>712</v>
      </c>
      <c r="L399" s="245" t="s">
        <v>2208</v>
      </c>
      <c r="Q399" s="245" t="s">
        <v>2208</v>
      </c>
      <c r="AF399" s="245" t="s">
        <v>2208</v>
      </c>
      <c r="AH399" s="245" t="s">
        <v>2208</v>
      </c>
      <c r="AI399" s="245" t="s">
        <v>2208</v>
      </c>
      <c r="AJ399" s="245" t="s">
        <v>2208</v>
      </c>
      <c r="AK399" s="245" t="s">
        <v>2208</v>
      </c>
      <c r="AL399" s="245" t="s">
        <v>2208</v>
      </c>
      <c r="AM399" s="245" t="s">
        <v>2208</v>
      </c>
      <c r="AN399" s="245" t="s">
        <v>2208</v>
      </c>
      <c r="AO399" s="245" t="s">
        <v>2208</v>
      </c>
      <c r="AP399" s="245" t="s">
        <v>2208</v>
      </c>
      <c r="AQ399" s="245" t="s">
        <v>2208</v>
      </c>
      <c r="AR399" s="245" t="s">
        <v>2208</v>
      </c>
      <c r="AS399" s="245" t="s">
        <v>2223</v>
      </c>
      <c r="AT399" s="245" t="s">
        <v>712</v>
      </c>
      <c r="BM399" s="237"/>
    </row>
    <row r="400" spans="1:65" s="245" customFormat="1" ht="13.8" x14ac:dyDescent="0.25">
      <c r="A400" s="245">
        <v>421817</v>
      </c>
      <c r="B400" s="245" t="s">
        <v>712</v>
      </c>
      <c r="S400" s="245" t="s">
        <v>153</v>
      </c>
      <c r="AE400" s="245" t="s">
        <v>153</v>
      </c>
      <c r="AG400" s="245" t="s">
        <v>153</v>
      </c>
      <c r="AL400" s="245" t="s">
        <v>153</v>
      </c>
      <c r="AN400" s="245" t="s">
        <v>151</v>
      </c>
      <c r="AP400" s="245" t="s">
        <v>153</v>
      </c>
      <c r="AT400" s="245" t="s">
        <v>712</v>
      </c>
    </row>
    <row r="401" spans="1:65" s="245" customFormat="1" ht="13.8" x14ac:dyDescent="0.25">
      <c r="A401" s="245">
        <v>421832</v>
      </c>
      <c r="B401" s="245" t="s">
        <v>712</v>
      </c>
      <c r="H401" s="245" t="s">
        <v>153</v>
      </c>
      <c r="AA401" s="245" t="s">
        <v>153</v>
      </c>
      <c r="AF401" s="245" t="s">
        <v>153</v>
      </c>
      <c r="AL401" s="245" t="s">
        <v>151</v>
      </c>
      <c r="AO401" s="245" t="s">
        <v>151</v>
      </c>
      <c r="AP401" s="245" t="s">
        <v>151</v>
      </c>
      <c r="AT401" s="245" t="s">
        <v>712</v>
      </c>
    </row>
    <row r="402" spans="1:65" s="245" customFormat="1" ht="13.8" x14ac:dyDescent="0.25">
      <c r="A402" s="245">
        <v>421847</v>
      </c>
      <c r="B402" s="245" t="s">
        <v>712</v>
      </c>
      <c r="Z402" s="245" t="s">
        <v>151</v>
      </c>
      <c r="AB402" s="245" t="s">
        <v>153</v>
      </c>
      <c r="AG402" s="245" t="s">
        <v>149</v>
      </c>
      <c r="AI402" s="245" t="s">
        <v>149</v>
      </c>
      <c r="AK402" s="245" t="s">
        <v>151</v>
      </c>
      <c r="AN402" s="245" t="s">
        <v>149</v>
      </c>
      <c r="AP402" s="245" t="s">
        <v>151</v>
      </c>
      <c r="AQ402" s="245" t="s">
        <v>151</v>
      </c>
      <c r="AR402" s="245" t="s">
        <v>149</v>
      </c>
      <c r="AT402" s="245" t="s">
        <v>712</v>
      </c>
    </row>
    <row r="403" spans="1:65" s="245" customFormat="1" ht="13.8" x14ac:dyDescent="0.25">
      <c r="A403" s="245">
        <v>421856</v>
      </c>
      <c r="B403" s="245" t="s">
        <v>712</v>
      </c>
      <c r="X403" s="245" t="s">
        <v>153</v>
      </c>
      <c r="AB403" s="245" t="s">
        <v>153</v>
      </c>
      <c r="AE403" s="245" t="s">
        <v>151</v>
      </c>
      <c r="AF403" s="245" t="s">
        <v>153</v>
      </c>
      <c r="AG403" s="245" t="s">
        <v>153</v>
      </c>
      <c r="AI403" s="245" t="s">
        <v>149</v>
      </c>
      <c r="AJ403" s="245" t="s">
        <v>149</v>
      </c>
      <c r="AK403" s="245" t="s">
        <v>149</v>
      </c>
      <c r="AL403" s="245" t="s">
        <v>149</v>
      </c>
      <c r="AM403" s="245" t="s">
        <v>149</v>
      </c>
      <c r="AN403" s="245" t="s">
        <v>149</v>
      </c>
      <c r="AO403" s="245" t="s">
        <v>149</v>
      </c>
      <c r="AP403" s="245" t="s">
        <v>149</v>
      </c>
      <c r="AQ403" s="245" t="s">
        <v>149</v>
      </c>
      <c r="AR403" s="245" t="s">
        <v>149</v>
      </c>
      <c r="AT403" s="245" t="s">
        <v>712</v>
      </c>
      <c r="BM403" s="237"/>
    </row>
    <row r="404" spans="1:65" s="245" customFormat="1" ht="13.8" x14ac:dyDescent="0.25">
      <c r="A404" s="245">
        <v>421885</v>
      </c>
      <c r="B404" s="245" t="s">
        <v>712</v>
      </c>
      <c r="Q404" s="245" t="s">
        <v>153</v>
      </c>
      <c r="AT404" s="245" t="s">
        <v>712</v>
      </c>
    </row>
    <row r="405" spans="1:65" s="245" customFormat="1" ht="13.8" x14ac:dyDescent="0.25">
      <c r="A405" s="245">
        <v>421890</v>
      </c>
      <c r="B405" s="245" t="s">
        <v>712</v>
      </c>
      <c r="S405" s="245" t="s">
        <v>153</v>
      </c>
      <c r="AI405" s="245" t="s">
        <v>153</v>
      </c>
      <c r="AJ405" s="245" t="s">
        <v>153</v>
      </c>
      <c r="AL405" s="245" t="s">
        <v>153</v>
      </c>
      <c r="AM405" s="245" t="s">
        <v>153</v>
      </c>
      <c r="AN405" s="245" t="s">
        <v>149</v>
      </c>
      <c r="AO405" s="245" t="s">
        <v>149</v>
      </c>
      <c r="AP405" s="245" t="s">
        <v>149</v>
      </c>
      <c r="AQ405" s="245" t="s">
        <v>149</v>
      </c>
      <c r="AR405" s="245" t="s">
        <v>149</v>
      </c>
      <c r="AT405" s="245" t="s">
        <v>712</v>
      </c>
    </row>
    <row r="406" spans="1:65" s="245" customFormat="1" ht="13.8" x14ac:dyDescent="0.25">
      <c r="A406" s="245">
        <v>421941</v>
      </c>
      <c r="B406" s="245" t="s">
        <v>712</v>
      </c>
      <c r="Q406" s="245" t="s">
        <v>2208</v>
      </c>
      <c r="AF406" s="245" t="s">
        <v>2208</v>
      </c>
      <c r="AI406" s="245" t="s">
        <v>2208</v>
      </c>
      <c r="AL406" s="245" t="s">
        <v>2208</v>
      </c>
      <c r="AM406" s="245" t="s">
        <v>2208</v>
      </c>
      <c r="AN406" s="245" t="s">
        <v>2208</v>
      </c>
      <c r="AO406" s="245" t="s">
        <v>2208</v>
      </c>
      <c r="AP406" s="245" t="s">
        <v>2208</v>
      </c>
      <c r="AQ406" s="245" t="s">
        <v>2208</v>
      </c>
      <c r="AR406" s="245" t="s">
        <v>2208</v>
      </c>
      <c r="AS406" s="245" t="s">
        <v>702</v>
      </c>
      <c r="AT406" s="245" t="s">
        <v>712</v>
      </c>
    </row>
    <row r="407" spans="1:65" s="245" customFormat="1" ht="13.8" x14ac:dyDescent="0.25">
      <c r="A407" s="245">
        <v>421964</v>
      </c>
      <c r="B407" s="245" t="s">
        <v>712</v>
      </c>
      <c r="Q407" s="245" t="s">
        <v>2208</v>
      </c>
      <c r="Z407" s="245" t="s">
        <v>2208</v>
      </c>
      <c r="AA407" s="245" t="s">
        <v>2208</v>
      </c>
      <c r="AF407" s="245" t="s">
        <v>2208</v>
      </c>
      <c r="AG407" s="245" t="s">
        <v>2208</v>
      </c>
      <c r="AI407" s="245" t="s">
        <v>2208</v>
      </c>
      <c r="AL407" s="245" t="s">
        <v>2208</v>
      </c>
      <c r="AM407" s="245" t="s">
        <v>2208</v>
      </c>
      <c r="AN407" s="245" t="s">
        <v>2208</v>
      </c>
      <c r="AO407" s="245" t="s">
        <v>2208</v>
      </c>
      <c r="AP407" s="245" t="s">
        <v>2208</v>
      </c>
      <c r="AQ407" s="245" t="s">
        <v>2208</v>
      </c>
      <c r="AR407" s="245" t="s">
        <v>2208</v>
      </c>
      <c r="AS407" s="245" t="s">
        <v>702</v>
      </c>
      <c r="AT407" s="245" t="s">
        <v>712</v>
      </c>
    </row>
    <row r="408" spans="1:65" s="245" customFormat="1" ht="13.8" x14ac:dyDescent="0.25">
      <c r="A408" s="245">
        <v>421966</v>
      </c>
      <c r="B408" s="245" t="s">
        <v>712</v>
      </c>
      <c r="V408" s="245" t="s">
        <v>153</v>
      </c>
      <c r="AB408" s="245" t="s">
        <v>153</v>
      </c>
      <c r="AC408" s="245" t="s">
        <v>153</v>
      </c>
      <c r="AE408" s="245" t="s">
        <v>151</v>
      </c>
      <c r="AF408" s="245" t="s">
        <v>151</v>
      </c>
      <c r="AI408" s="245" t="s">
        <v>151</v>
      </c>
      <c r="AJ408" s="245" t="s">
        <v>151</v>
      </c>
      <c r="AK408" s="245" t="s">
        <v>149</v>
      </c>
      <c r="AL408" s="245" t="s">
        <v>149</v>
      </c>
      <c r="AM408" s="245" t="s">
        <v>149</v>
      </c>
      <c r="AN408" s="245" t="s">
        <v>149</v>
      </c>
      <c r="AO408" s="245" t="s">
        <v>149</v>
      </c>
      <c r="AP408" s="245" t="s">
        <v>149</v>
      </c>
      <c r="AQ408" s="245" t="s">
        <v>149</v>
      </c>
      <c r="AR408" s="245" t="s">
        <v>149</v>
      </c>
      <c r="AT408" s="245" t="s">
        <v>712</v>
      </c>
      <c r="BM408" s="237"/>
    </row>
    <row r="409" spans="1:65" s="245" customFormat="1" ht="13.8" x14ac:dyDescent="0.25">
      <c r="A409" s="245">
        <v>421969</v>
      </c>
      <c r="B409" s="245" t="s">
        <v>712</v>
      </c>
      <c r="X409" s="245" t="s">
        <v>153</v>
      </c>
      <c r="AE409" s="245" t="s">
        <v>153</v>
      </c>
      <c r="AF409" s="245" t="s">
        <v>153</v>
      </c>
      <c r="AI409" s="245" t="s">
        <v>151</v>
      </c>
      <c r="AJ409" s="245" t="s">
        <v>151</v>
      </c>
      <c r="AK409" s="245" t="s">
        <v>149</v>
      </c>
      <c r="AL409" s="245" t="s">
        <v>149</v>
      </c>
      <c r="AM409" s="245" t="s">
        <v>149</v>
      </c>
      <c r="AN409" s="245" t="s">
        <v>151</v>
      </c>
      <c r="AO409" s="245" t="s">
        <v>151</v>
      </c>
      <c r="AP409" s="245" t="s">
        <v>149</v>
      </c>
      <c r="AQ409" s="245" t="s">
        <v>151</v>
      </c>
      <c r="AR409" s="245" t="s">
        <v>149</v>
      </c>
      <c r="AT409" s="245" t="s">
        <v>712</v>
      </c>
    </row>
    <row r="410" spans="1:65" s="245" customFormat="1" ht="13.8" x14ac:dyDescent="0.25">
      <c r="A410" s="245">
        <v>421970</v>
      </c>
      <c r="B410" s="245" t="s">
        <v>712</v>
      </c>
      <c r="AB410" s="245" t="s">
        <v>2208</v>
      </c>
      <c r="AG410" s="245" t="s">
        <v>2208</v>
      </c>
      <c r="AL410" s="245" t="s">
        <v>2208</v>
      </c>
      <c r="AN410" s="245" t="s">
        <v>2208</v>
      </c>
      <c r="AO410" s="245" t="s">
        <v>2208</v>
      </c>
      <c r="AP410" s="245" t="s">
        <v>2208</v>
      </c>
      <c r="AQ410" s="245" t="s">
        <v>2208</v>
      </c>
      <c r="AR410" s="245" t="s">
        <v>2208</v>
      </c>
      <c r="AS410" s="245" t="s">
        <v>2210</v>
      </c>
      <c r="AT410" s="245" t="s">
        <v>712</v>
      </c>
    </row>
    <row r="411" spans="1:65" s="245" customFormat="1" ht="13.8" x14ac:dyDescent="0.25">
      <c r="A411" s="245">
        <v>422003</v>
      </c>
      <c r="B411" s="245" t="s">
        <v>712</v>
      </c>
      <c r="AG411" s="245" t="s">
        <v>153</v>
      </c>
      <c r="AH411" s="245" t="s">
        <v>153</v>
      </c>
      <c r="AI411" s="245" t="s">
        <v>153</v>
      </c>
      <c r="AN411" s="245" t="s">
        <v>153</v>
      </c>
      <c r="AR411" s="245" t="s">
        <v>153</v>
      </c>
      <c r="AT411" s="245" t="s">
        <v>712</v>
      </c>
    </row>
    <row r="412" spans="1:65" s="245" customFormat="1" ht="13.8" x14ac:dyDescent="0.25">
      <c r="A412" s="241">
        <v>422015</v>
      </c>
      <c r="B412" s="241" t="s">
        <v>712</v>
      </c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  <c r="AA412" s="241"/>
      <c r="AB412" s="241"/>
      <c r="AC412" s="241"/>
      <c r="AD412" s="241" t="s">
        <v>153</v>
      </c>
      <c r="AE412" s="241"/>
      <c r="AF412" s="241"/>
      <c r="AG412" s="241" t="s">
        <v>151</v>
      </c>
      <c r="AH412" s="241" t="s">
        <v>151</v>
      </c>
      <c r="AI412" s="241" t="s">
        <v>149</v>
      </c>
      <c r="AJ412" s="241" t="s">
        <v>149</v>
      </c>
      <c r="AK412" s="241" t="s">
        <v>149</v>
      </c>
      <c r="AL412" s="241" t="s">
        <v>149</v>
      </c>
      <c r="AM412" s="241" t="s">
        <v>149</v>
      </c>
      <c r="AN412" s="241" t="s">
        <v>149</v>
      </c>
      <c r="AO412" s="241" t="s">
        <v>149</v>
      </c>
      <c r="AP412" s="241" t="s">
        <v>149</v>
      </c>
      <c r="AQ412" s="241" t="s">
        <v>149</v>
      </c>
      <c r="AR412" s="241" t="s">
        <v>149</v>
      </c>
      <c r="AS412" s="241"/>
      <c r="AT412" s="241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  <c r="BI412" s="237"/>
      <c r="BJ412" s="237"/>
      <c r="BK412" s="237"/>
      <c r="BL412" s="237"/>
    </row>
    <row r="413" spans="1:65" s="245" customFormat="1" ht="13.8" x14ac:dyDescent="0.25">
      <c r="A413" s="245">
        <v>422022</v>
      </c>
      <c r="B413" s="245" t="s">
        <v>712</v>
      </c>
      <c r="AM413" s="245" t="s">
        <v>153</v>
      </c>
      <c r="AN413" s="245" t="s">
        <v>153</v>
      </c>
      <c r="AT413" s="245" t="s">
        <v>712</v>
      </c>
    </row>
    <row r="414" spans="1:65" s="245" customFormat="1" ht="13.8" x14ac:dyDescent="0.25">
      <c r="A414" s="245">
        <v>422023</v>
      </c>
      <c r="B414" s="245" t="s">
        <v>712</v>
      </c>
      <c r="AA414" s="245" t="s">
        <v>2208</v>
      </c>
      <c r="AE414" s="245" t="s">
        <v>2208</v>
      </c>
      <c r="AL414" s="245" t="s">
        <v>2208</v>
      </c>
      <c r="AO414" s="245" t="s">
        <v>2208</v>
      </c>
      <c r="AP414" s="245" t="s">
        <v>2208</v>
      </c>
      <c r="AR414" s="245" t="s">
        <v>2208</v>
      </c>
      <c r="AS414" s="245" t="s">
        <v>2210</v>
      </c>
      <c r="AT414" s="245" t="s">
        <v>712</v>
      </c>
    </row>
    <row r="415" spans="1:65" s="245" customFormat="1" ht="13.8" x14ac:dyDescent="0.25">
      <c r="A415" s="245">
        <v>422035</v>
      </c>
      <c r="B415" s="245" t="s">
        <v>712</v>
      </c>
      <c r="E415" s="245" t="s">
        <v>2208</v>
      </c>
      <c r="L415" s="245" t="s">
        <v>2208</v>
      </c>
      <c r="X415" s="245" t="s">
        <v>2208</v>
      </c>
      <c r="AD415" s="245" t="s">
        <v>2208</v>
      </c>
      <c r="AI415" s="245" t="s">
        <v>2208</v>
      </c>
      <c r="AJ415" s="245" t="s">
        <v>2208</v>
      </c>
      <c r="AK415" s="245" t="s">
        <v>2208</v>
      </c>
      <c r="AL415" s="245" t="s">
        <v>2208</v>
      </c>
      <c r="AM415" s="245" t="s">
        <v>2208</v>
      </c>
      <c r="AN415" s="245" t="s">
        <v>2208</v>
      </c>
      <c r="AO415" s="245" t="s">
        <v>2208</v>
      </c>
      <c r="AP415" s="245" t="s">
        <v>2208</v>
      </c>
      <c r="AQ415" s="245" t="s">
        <v>2208</v>
      </c>
      <c r="AR415" s="245" t="s">
        <v>2208</v>
      </c>
      <c r="AS415" s="245" t="s">
        <v>691</v>
      </c>
      <c r="AT415" s="245" t="s">
        <v>712</v>
      </c>
      <c r="BM415" s="237"/>
    </row>
    <row r="416" spans="1:65" s="245" customFormat="1" ht="13.8" x14ac:dyDescent="0.25">
      <c r="A416" s="245">
        <v>422044</v>
      </c>
      <c r="B416" s="245" t="s">
        <v>712</v>
      </c>
      <c r="D416" s="245" t="s">
        <v>2208</v>
      </c>
      <c r="S416" s="245" t="s">
        <v>2208</v>
      </c>
      <c r="X416" s="245" t="s">
        <v>2208</v>
      </c>
      <c r="AM416" s="245" t="s">
        <v>2208</v>
      </c>
      <c r="AN416" s="245" t="s">
        <v>2208</v>
      </c>
      <c r="AO416" s="245" t="s">
        <v>2208</v>
      </c>
      <c r="AP416" s="245" t="s">
        <v>2208</v>
      </c>
      <c r="AQ416" s="245" t="s">
        <v>2208</v>
      </c>
      <c r="AS416" s="245" t="s">
        <v>2223</v>
      </c>
      <c r="AT416" s="245" t="s">
        <v>712</v>
      </c>
    </row>
    <row r="417" spans="1:65" s="245" customFormat="1" ht="13.8" x14ac:dyDescent="0.25">
      <c r="A417" s="245">
        <v>422048</v>
      </c>
      <c r="B417" s="245" t="s">
        <v>769</v>
      </c>
      <c r="AE417" s="245" t="s">
        <v>2208</v>
      </c>
      <c r="AF417" s="245" t="s">
        <v>2208</v>
      </c>
      <c r="AG417" s="245" t="s">
        <v>2208</v>
      </c>
      <c r="AI417" s="245" t="s">
        <v>2208</v>
      </c>
      <c r="AJ417" s="245" t="s">
        <v>2208</v>
      </c>
      <c r="AK417" s="245" t="s">
        <v>2208</v>
      </c>
      <c r="AL417" s="245" t="s">
        <v>2208</v>
      </c>
      <c r="AM417" s="245" t="s">
        <v>2208</v>
      </c>
      <c r="AS417" s="245" t="s">
        <v>690</v>
      </c>
      <c r="AT417" s="245" t="s">
        <v>158</v>
      </c>
    </row>
    <row r="418" spans="1:65" s="245" customFormat="1" ht="13.8" x14ac:dyDescent="0.25">
      <c r="A418" s="245">
        <v>422069</v>
      </c>
      <c r="B418" s="245" t="s">
        <v>712</v>
      </c>
      <c r="L418" s="245" t="s">
        <v>2208</v>
      </c>
      <c r="R418" s="245" t="s">
        <v>2208</v>
      </c>
      <c r="AA418" s="245" t="s">
        <v>2208</v>
      </c>
      <c r="AF418" s="245" t="s">
        <v>2208</v>
      </c>
      <c r="AI418" s="245" t="s">
        <v>2208</v>
      </c>
      <c r="AK418" s="245" t="s">
        <v>2208</v>
      </c>
      <c r="AL418" s="245" t="s">
        <v>2208</v>
      </c>
      <c r="AM418" s="245" t="s">
        <v>2208</v>
      </c>
      <c r="AN418" s="245" t="s">
        <v>2208</v>
      </c>
      <c r="AO418" s="245" t="s">
        <v>2208</v>
      </c>
      <c r="AP418" s="245" t="s">
        <v>2208</v>
      </c>
      <c r="AQ418" s="245" t="s">
        <v>2208</v>
      </c>
      <c r="AR418" s="245" t="s">
        <v>2208</v>
      </c>
      <c r="AS418" s="245" t="s">
        <v>691</v>
      </c>
      <c r="AT418" s="245" t="s">
        <v>712</v>
      </c>
    </row>
    <row r="419" spans="1:65" s="245" customFormat="1" ht="13.8" x14ac:dyDescent="0.25">
      <c r="A419" s="245">
        <v>422115</v>
      </c>
      <c r="B419" s="245" t="s">
        <v>712</v>
      </c>
      <c r="I419" s="245" t="s">
        <v>153</v>
      </c>
      <c r="AE419" s="245" t="s">
        <v>153</v>
      </c>
      <c r="AF419" s="245" t="s">
        <v>149</v>
      </c>
      <c r="AJ419" s="245" t="s">
        <v>153</v>
      </c>
      <c r="AL419" s="245" t="s">
        <v>149</v>
      </c>
      <c r="AM419" s="245" t="s">
        <v>149</v>
      </c>
      <c r="AP419" s="245" t="s">
        <v>149</v>
      </c>
      <c r="AQ419" s="245" t="s">
        <v>149</v>
      </c>
      <c r="AR419" s="245" t="s">
        <v>149</v>
      </c>
      <c r="AT419" s="245" t="s">
        <v>712</v>
      </c>
    </row>
    <row r="420" spans="1:65" s="245" customFormat="1" ht="13.8" x14ac:dyDescent="0.25">
      <c r="A420" s="245">
        <v>422123</v>
      </c>
      <c r="B420" s="245" t="s">
        <v>712</v>
      </c>
      <c r="O420" s="245" t="s">
        <v>2208</v>
      </c>
      <c r="AG420" s="245" t="s">
        <v>2208</v>
      </c>
      <c r="AI420" s="245" t="s">
        <v>2208</v>
      </c>
      <c r="AJ420" s="245" t="s">
        <v>2208</v>
      </c>
      <c r="AK420" s="245" t="s">
        <v>2208</v>
      </c>
      <c r="AL420" s="245" t="s">
        <v>2208</v>
      </c>
      <c r="AM420" s="245" t="s">
        <v>2208</v>
      </c>
      <c r="AN420" s="245" t="s">
        <v>2208</v>
      </c>
      <c r="AO420" s="245" t="s">
        <v>2208</v>
      </c>
      <c r="AP420" s="245" t="s">
        <v>2208</v>
      </c>
      <c r="AQ420" s="245" t="s">
        <v>2208</v>
      </c>
      <c r="AR420" s="245" t="s">
        <v>2208</v>
      </c>
      <c r="AS420" s="245" t="s">
        <v>2223</v>
      </c>
      <c r="AT420" s="245" t="s">
        <v>712</v>
      </c>
    </row>
    <row r="421" spans="1:65" s="245" customFormat="1" ht="13.8" x14ac:dyDescent="0.25">
      <c r="A421" s="245">
        <v>422130</v>
      </c>
      <c r="B421" s="245" t="s">
        <v>712</v>
      </c>
      <c r="W421" s="245" t="s">
        <v>153</v>
      </c>
      <c r="AD421" s="245" t="s">
        <v>153</v>
      </c>
      <c r="AT421" s="245" t="s">
        <v>712</v>
      </c>
    </row>
    <row r="422" spans="1:65" s="245" customFormat="1" ht="13.8" x14ac:dyDescent="0.25">
      <c r="A422" s="245">
        <v>422158</v>
      </c>
      <c r="B422" s="245" t="s">
        <v>769</v>
      </c>
      <c r="R422" s="245" t="s">
        <v>2208</v>
      </c>
      <c r="AE422" s="245" t="s">
        <v>2208</v>
      </c>
      <c r="AF422" s="245" t="s">
        <v>2208</v>
      </c>
      <c r="AG422" s="245" t="s">
        <v>2208</v>
      </c>
      <c r="AI422" s="245" t="s">
        <v>2208</v>
      </c>
      <c r="AJ422" s="245" t="s">
        <v>2208</v>
      </c>
      <c r="AK422" s="245" t="s">
        <v>2208</v>
      </c>
      <c r="AL422" s="245" t="s">
        <v>2208</v>
      </c>
      <c r="AM422" s="245" t="s">
        <v>2208</v>
      </c>
      <c r="AS422" s="245" t="s">
        <v>691</v>
      </c>
    </row>
    <row r="423" spans="1:65" s="245" customFormat="1" ht="13.8" x14ac:dyDescent="0.25">
      <c r="A423" s="245">
        <v>422163</v>
      </c>
      <c r="B423" s="245" t="s">
        <v>712</v>
      </c>
      <c r="AA423" s="245" t="s">
        <v>2208</v>
      </c>
      <c r="AM423" s="245" t="s">
        <v>2208</v>
      </c>
      <c r="AS423" s="245" t="s">
        <v>2210</v>
      </c>
      <c r="AT423" s="245" t="s">
        <v>712</v>
      </c>
    </row>
    <row r="424" spans="1:65" s="245" customFormat="1" ht="13.8" x14ac:dyDescent="0.25">
      <c r="A424" s="245">
        <v>422170</v>
      </c>
      <c r="B424" s="245" t="s">
        <v>712</v>
      </c>
      <c r="W424" s="245" t="s">
        <v>149</v>
      </c>
      <c r="AF424" s="245" t="s">
        <v>151</v>
      </c>
      <c r="AI424" s="245" t="s">
        <v>151</v>
      </c>
      <c r="AJ424" s="245" t="s">
        <v>151</v>
      </c>
      <c r="AK424" s="245" t="s">
        <v>149</v>
      </c>
      <c r="AL424" s="245" t="s">
        <v>149</v>
      </c>
      <c r="AM424" s="245" t="s">
        <v>149</v>
      </c>
      <c r="AN424" s="245" t="s">
        <v>149</v>
      </c>
      <c r="AO424" s="245" t="s">
        <v>149</v>
      </c>
      <c r="AP424" s="245" t="s">
        <v>149</v>
      </c>
      <c r="AQ424" s="245" t="s">
        <v>149</v>
      </c>
      <c r="AR424" s="245" t="s">
        <v>149</v>
      </c>
      <c r="AT424" s="245" t="s">
        <v>712</v>
      </c>
    </row>
    <row r="425" spans="1:65" s="245" customFormat="1" ht="13.8" x14ac:dyDescent="0.25">
      <c r="A425" s="245">
        <v>422188</v>
      </c>
      <c r="B425" s="245" t="s">
        <v>712</v>
      </c>
      <c r="AA425" s="245" t="s">
        <v>2208</v>
      </c>
      <c r="AB425" s="245" t="s">
        <v>2208</v>
      </c>
      <c r="AF425" s="245" t="s">
        <v>2208</v>
      </c>
      <c r="AM425" s="245" t="s">
        <v>2208</v>
      </c>
      <c r="AQ425" s="245" t="s">
        <v>2208</v>
      </c>
      <c r="AS425" s="245" t="s">
        <v>2223</v>
      </c>
      <c r="AT425" s="245" t="s">
        <v>712</v>
      </c>
    </row>
    <row r="426" spans="1:65" s="245" customFormat="1" ht="13.8" x14ac:dyDescent="0.25">
      <c r="A426" s="245">
        <v>422190</v>
      </c>
      <c r="B426" s="245" t="s">
        <v>712</v>
      </c>
      <c r="I426" s="245" t="s">
        <v>2208</v>
      </c>
      <c r="AA426" s="245" t="s">
        <v>2208</v>
      </c>
      <c r="AF426" s="245" t="s">
        <v>2208</v>
      </c>
      <c r="AH426" s="245" t="s">
        <v>2208</v>
      </c>
      <c r="AK426" s="245" t="s">
        <v>2208</v>
      </c>
      <c r="AM426" s="245" t="s">
        <v>2208</v>
      </c>
      <c r="AN426" s="245" t="s">
        <v>2208</v>
      </c>
      <c r="AO426" s="245" t="s">
        <v>2208</v>
      </c>
      <c r="AR426" s="245" t="s">
        <v>2208</v>
      </c>
      <c r="AS426" s="245" t="s">
        <v>2223</v>
      </c>
      <c r="AT426" s="245" t="s">
        <v>712</v>
      </c>
    </row>
    <row r="427" spans="1:65" s="245" customFormat="1" ht="13.8" x14ac:dyDescent="0.25">
      <c r="A427" s="245">
        <v>422192</v>
      </c>
      <c r="B427" s="245" t="s">
        <v>712</v>
      </c>
      <c r="S427" s="245" t="s">
        <v>153</v>
      </c>
      <c r="Y427" s="245" t="s">
        <v>153</v>
      </c>
      <c r="AB427" s="245" t="s">
        <v>153</v>
      </c>
      <c r="AC427" s="245" t="s">
        <v>153</v>
      </c>
      <c r="AE427" s="245" t="s">
        <v>151</v>
      </c>
      <c r="AG427" s="245" t="s">
        <v>153</v>
      </c>
      <c r="AI427" s="245" t="s">
        <v>149</v>
      </c>
      <c r="AJ427" s="245" t="s">
        <v>149</v>
      </c>
      <c r="AK427" s="245" t="s">
        <v>149</v>
      </c>
      <c r="AL427" s="245" t="s">
        <v>149</v>
      </c>
      <c r="AM427" s="245" t="s">
        <v>149</v>
      </c>
      <c r="AN427" s="245" t="s">
        <v>149</v>
      </c>
      <c r="AO427" s="245" t="s">
        <v>149</v>
      </c>
      <c r="AP427" s="245" t="s">
        <v>149</v>
      </c>
      <c r="AQ427" s="245" t="s">
        <v>149</v>
      </c>
      <c r="AR427" s="245" t="s">
        <v>149</v>
      </c>
      <c r="AT427" s="245" t="s">
        <v>712</v>
      </c>
      <c r="BM427" s="237"/>
    </row>
    <row r="428" spans="1:65" s="245" customFormat="1" ht="13.8" x14ac:dyDescent="0.25">
      <c r="A428" s="245">
        <v>422201</v>
      </c>
      <c r="B428" s="245" t="s">
        <v>712</v>
      </c>
      <c r="L428" s="245" t="s">
        <v>153</v>
      </c>
      <c r="AA428" s="245" t="s">
        <v>153</v>
      </c>
      <c r="AF428" s="245" t="s">
        <v>151</v>
      </c>
      <c r="AJ428" s="245" t="s">
        <v>151</v>
      </c>
      <c r="AM428" s="245" t="s">
        <v>151</v>
      </c>
      <c r="AN428" s="245" t="s">
        <v>149</v>
      </c>
      <c r="AO428" s="245" t="s">
        <v>149</v>
      </c>
      <c r="AP428" s="245" t="s">
        <v>149</v>
      </c>
      <c r="AQ428" s="245" t="s">
        <v>149</v>
      </c>
      <c r="AR428" s="245" t="s">
        <v>149</v>
      </c>
      <c r="AT428" s="245" t="s">
        <v>769</v>
      </c>
    </row>
    <row r="429" spans="1:65" s="245" customFormat="1" ht="13.8" x14ac:dyDescent="0.25">
      <c r="A429" s="245">
        <v>422203</v>
      </c>
      <c r="B429" s="245" t="s">
        <v>712</v>
      </c>
      <c r="AJ429" s="245" t="s">
        <v>2208</v>
      </c>
      <c r="AL429" s="245" t="s">
        <v>2208</v>
      </c>
      <c r="AM429" s="245" t="s">
        <v>2208</v>
      </c>
      <c r="AO429" s="245" t="s">
        <v>2208</v>
      </c>
      <c r="AP429" s="245" t="s">
        <v>2208</v>
      </c>
      <c r="AQ429" s="245" t="s">
        <v>2208</v>
      </c>
      <c r="AR429" s="245" t="s">
        <v>2208</v>
      </c>
      <c r="AS429" s="245" t="s">
        <v>690</v>
      </c>
      <c r="AT429" s="245" t="s">
        <v>712</v>
      </c>
    </row>
    <row r="430" spans="1:65" s="245" customFormat="1" ht="13.8" x14ac:dyDescent="0.25">
      <c r="A430" s="245">
        <v>422215</v>
      </c>
      <c r="B430" s="245" t="s">
        <v>712</v>
      </c>
      <c r="S430" s="245" t="s">
        <v>153</v>
      </c>
      <c r="AM430" s="245" t="s">
        <v>153</v>
      </c>
      <c r="AT430" s="245" t="s">
        <v>712</v>
      </c>
    </row>
    <row r="431" spans="1:65" s="245" customFormat="1" ht="13.8" x14ac:dyDescent="0.25">
      <c r="A431" s="245">
        <v>422227</v>
      </c>
      <c r="B431" s="245" t="s">
        <v>712</v>
      </c>
      <c r="L431" s="245" t="s">
        <v>2208</v>
      </c>
      <c r="R431" s="245" t="s">
        <v>2208</v>
      </c>
      <c r="AE431" s="245" t="s">
        <v>2208</v>
      </c>
      <c r="AI431" s="245" t="s">
        <v>2208</v>
      </c>
      <c r="AK431" s="245" t="s">
        <v>2208</v>
      </c>
      <c r="AL431" s="245" t="s">
        <v>2208</v>
      </c>
      <c r="AN431" s="245" t="s">
        <v>2208</v>
      </c>
      <c r="AO431" s="245" t="s">
        <v>2208</v>
      </c>
      <c r="AQ431" s="245" t="s">
        <v>2208</v>
      </c>
      <c r="AR431" s="245" t="s">
        <v>2208</v>
      </c>
      <c r="AS431" s="245" t="s">
        <v>2223</v>
      </c>
      <c r="AT431" s="245" t="s">
        <v>712</v>
      </c>
    </row>
    <row r="432" spans="1:65" s="245" customFormat="1" ht="13.8" x14ac:dyDescent="0.25">
      <c r="A432" s="245">
        <v>422230</v>
      </c>
      <c r="B432" s="245" t="s">
        <v>712</v>
      </c>
      <c r="Z432" s="245" t="s">
        <v>153</v>
      </c>
      <c r="AF432" s="245" t="s">
        <v>153</v>
      </c>
      <c r="AH432" s="245" t="s">
        <v>153</v>
      </c>
      <c r="AI432" s="245" t="s">
        <v>149</v>
      </c>
      <c r="AL432" s="245" t="s">
        <v>149</v>
      </c>
      <c r="AM432" s="245" t="s">
        <v>151</v>
      </c>
      <c r="AN432" s="245" t="s">
        <v>149</v>
      </c>
      <c r="AO432" s="245" t="s">
        <v>149</v>
      </c>
      <c r="AP432" s="245" t="s">
        <v>153</v>
      </c>
      <c r="AQ432" s="245" t="s">
        <v>149</v>
      </c>
      <c r="AR432" s="245" t="s">
        <v>149</v>
      </c>
      <c r="AT432" s="245" t="s">
        <v>712</v>
      </c>
    </row>
    <row r="433" spans="1:65" s="245" customFormat="1" ht="13.8" x14ac:dyDescent="0.25">
      <c r="A433" s="245">
        <v>422245</v>
      </c>
      <c r="B433" s="245" t="s">
        <v>712</v>
      </c>
      <c r="AL433" s="245" t="s">
        <v>151</v>
      </c>
      <c r="AT433" s="245" t="s">
        <v>712</v>
      </c>
    </row>
    <row r="434" spans="1:65" s="245" customFormat="1" ht="13.8" x14ac:dyDescent="0.25">
      <c r="A434" s="245">
        <v>422265</v>
      </c>
      <c r="B434" s="245" t="s">
        <v>712</v>
      </c>
      <c r="AD434" s="245" t="s">
        <v>2208</v>
      </c>
      <c r="AK434" s="245" t="s">
        <v>2208</v>
      </c>
      <c r="AM434" s="245" t="s">
        <v>2208</v>
      </c>
      <c r="AN434" s="245" t="s">
        <v>2208</v>
      </c>
      <c r="AO434" s="245" t="s">
        <v>2208</v>
      </c>
      <c r="AP434" s="245" t="s">
        <v>2208</v>
      </c>
      <c r="AQ434" s="245" t="s">
        <v>2208</v>
      </c>
      <c r="AR434" s="245" t="s">
        <v>2208</v>
      </c>
      <c r="AS434" s="245" t="s">
        <v>691</v>
      </c>
      <c r="AT434" s="245" t="s">
        <v>712</v>
      </c>
    </row>
    <row r="435" spans="1:65" s="245" customFormat="1" ht="13.8" x14ac:dyDescent="0.25">
      <c r="A435" s="245">
        <v>422336</v>
      </c>
      <c r="B435" s="245" t="s">
        <v>712</v>
      </c>
      <c r="AM435" s="245" t="s">
        <v>151</v>
      </c>
      <c r="AN435" s="245" t="s">
        <v>149</v>
      </c>
      <c r="AO435" s="245" t="s">
        <v>149</v>
      </c>
      <c r="AP435" s="245" t="s">
        <v>149</v>
      </c>
      <c r="AQ435" s="245" t="s">
        <v>149</v>
      </c>
      <c r="AR435" s="245" t="s">
        <v>149</v>
      </c>
      <c r="AT435" s="245" t="s">
        <v>769</v>
      </c>
    </row>
    <row r="436" spans="1:65" s="245" customFormat="1" ht="13.8" x14ac:dyDescent="0.25">
      <c r="A436" s="245">
        <v>422349</v>
      </c>
      <c r="B436" s="245" t="s">
        <v>712</v>
      </c>
      <c r="R436" s="245" t="s">
        <v>2208</v>
      </c>
      <c r="Y436" s="245" t="s">
        <v>2208</v>
      </c>
      <c r="AE436" s="245" t="s">
        <v>2208</v>
      </c>
      <c r="AF436" s="245" t="s">
        <v>2208</v>
      </c>
      <c r="AJ436" s="245" t="s">
        <v>2208</v>
      </c>
      <c r="AL436" s="245" t="s">
        <v>2208</v>
      </c>
      <c r="AM436" s="245" t="s">
        <v>2208</v>
      </c>
      <c r="AN436" s="245" t="s">
        <v>2208</v>
      </c>
      <c r="AO436" s="245" t="s">
        <v>2208</v>
      </c>
      <c r="AP436" s="245" t="s">
        <v>2208</v>
      </c>
      <c r="AQ436" s="245" t="s">
        <v>2208</v>
      </c>
      <c r="AR436" s="245" t="s">
        <v>2208</v>
      </c>
      <c r="AS436" s="245" t="s">
        <v>2223</v>
      </c>
      <c r="AT436" s="245" t="s">
        <v>712</v>
      </c>
    </row>
    <row r="437" spans="1:65" s="245" customFormat="1" ht="13.8" x14ac:dyDescent="0.25">
      <c r="A437" s="245">
        <v>422370</v>
      </c>
      <c r="B437" s="245" t="s">
        <v>712</v>
      </c>
      <c r="R437" s="245" t="s">
        <v>2208</v>
      </c>
      <c r="S437" s="245" t="s">
        <v>2208</v>
      </c>
      <c r="AE437" s="245" t="s">
        <v>2208</v>
      </c>
      <c r="AI437" s="245" t="s">
        <v>2208</v>
      </c>
      <c r="AJ437" s="245" t="s">
        <v>2208</v>
      </c>
      <c r="AK437" s="245" t="s">
        <v>2208</v>
      </c>
      <c r="AL437" s="245" t="s">
        <v>2208</v>
      </c>
      <c r="AM437" s="245" t="s">
        <v>2208</v>
      </c>
      <c r="AN437" s="245" t="s">
        <v>2208</v>
      </c>
      <c r="AO437" s="245" t="s">
        <v>2208</v>
      </c>
      <c r="AP437" s="245" t="s">
        <v>2208</v>
      </c>
      <c r="AQ437" s="245" t="s">
        <v>2208</v>
      </c>
      <c r="AR437" s="245" t="s">
        <v>2208</v>
      </c>
      <c r="AS437" s="245" t="s">
        <v>690</v>
      </c>
      <c r="AT437" s="245" t="s">
        <v>712</v>
      </c>
    </row>
    <row r="438" spans="1:65" s="245" customFormat="1" ht="13.8" x14ac:dyDescent="0.25">
      <c r="A438" s="245">
        <v>422380</v>
      </c>
      <c r="B438" s="245" t="s">
        <v>712</v>
      </c>
      <c r="I438" s="245" t="s">
        <v>153</v>
      </c>
      <c r="M438" s="245" t="s">
        <v>151</v>
      </c>
      <c r="AF438" s="245" t="s">
        <v>153</v>
      </c>
      <c r="AK438" s="245" t="s">
        <v>149</v>
      </c>
      <c r="AM438" s="245" t="s">
        <v>153</v>
      </c>
      <c r="AN438" s="245" t="s">
        <v>153</v>
      </c>
      <c r="AO438" s="245" t="s">
        <v>151</v>
      </c>
      <c r="AP438" s="245" t="s">
        <v>151</v>
      </c>
      <c r="AR438" s="245" t="s">
        <v>149</v>
      </c>
      <c r="AT438" s="245" t="s">
        <v>712</v>
      </c>
    </row>
    <row r="439" spans="1:65" s="245" customFormat="1" ht="13.8" x14ac:dyDescent="0.25">
      <c r="A439" s="245">
        <v>422388</v>
      </c>
      <c r="B439" s="245" t="s">
        <v>712</v>
      </c>
      <c r="I439" s="245" t="s">
        <v>153</v>
      </c>
      <c r="Q439" s="245" t="s">
        <v>153</v>
      </c>
      <c r="AF439" s="245" t="s">
        <v>149</v>
      </c>
      <c r="AI439" s="245" t="s">
        <v>151</v>
      </c>
      <c r="AL439" s="245" t="s">
        <v>149</v>
      </c>
      <c r="AM439" s="245" t="s">
        <v>151</v>
      </c>
      <c r="AN439" s="245" t="s">
        <v>149</v>
      </c>
      <c r="AO439" s="245" t="s">
        <v>151</v>
      </c>
      <c r="AP439" s="245" t="s">
        <v>149</v>
      </c>
      <c r="AQ439" s="245" t="s">
        <v>149</v>
      </c>
      <c r="AT439" s="245" t="s">
        <v>712</v>
      </c>
    </row>
    <row r="440" spans="1:65" s="245" customFormat="1" ht="13.8" x14ac:dyDescent="0.25">
      <c r="A440" s="245">
        <v>422410</v>
      </c>
      <c r="B440" s="245" t="s">
        <v>712</v>
      </c>
      <c r="R440" s="245" t="s">
        <v>153</v>
      </c>
      <c r="AE440" s="245" t="s">
        <v>151</v>
      </c>
      <c r="AK440" s="245" t="s">
        <v>151</v>
      </c>
      <c r="AT440" s="245" t="s">
        <v>712</v>
      </c>
    </row>
    <row r="441" spans="1:65" s="245" customFormat="1" ht="13.8" x14ac:dyDescent="0.25">
      <c r="A441" s="245">
        <v>422456</v>
      </c>
      <c r="B441" s="245" t="s">
        <v>712</v>
      </c>
      <c r="AQ441" s="245" t="s">
        <v>153</v>
      </c>
      <c r="AT441" s="245" t="s">
        <v>712</v>
      </c>
    </row>
    <row r="442" spans="1:65" s="245" customFormat="1" ht="13.8" x14ac:dyDescent="0.25">
      <c r="A442" s="245">
        <v>422466</v>
      </c>
      <c r="B442" s="245" t="s">
        <v>712</v>
      </c>
      <c r="AM442" s="245" t="s">
        <v>153</v>
      </c>
      <c r="AT442" s="245" t="s">
        <v>712</v>
      </c>
    </row>
    <row r="443" spans="1:65" s="245" customFormat="1" ht="13.8" x14ac:dyDescent="0.25">
      <c r="A443" s="245">
        <v>422503</v>
      </c>
      <c r="B443" s="245" t="s">
        <v>712</v>
      </c>
      <c r="S443" s="245" t="s">
        <v>153</v>
      </c>
      <c r="AL443" s="245" t="s">
        <v>153</v>
      </c>
      <c r="AM443" s="245" t="s">
        <v>153</v>
      </c>
      <c r="AT443" s="245" t="s">
        <v>712</v>
      </c>
    </row>
    <row r="444" spans="1:65" s="245" customFormat="1" ht="13.8" x14ac:dyDescent="0.25">
      <c r="A444" s="245">
        <v>422521</v>
      </c>
      <c r="B444" s="245" t="s">
        <v>712</v>
      </c>
      <c r="AA444" s="245" t="s">
        <v>153</v>
      </c>
      <c r="AD444" s="245" t="s">
        <v>153</v>
      </c>
      <c r="AE444" s="245" t="s">
        <v>153</v>
      </c>
      <c r="AF444" s="245" t="s">
        <v>153</v>
      </c>
      <c r="AI444" s="245" t="s">
        <v>153</v>
      </c>
      <c r="AJ444" s="245" t="s">
        <v>151</v>
      </c>
      <c r="AK444" s="245" t="s">
        <v>151</v>
      </c>
      <c r="AL444" s="245" t="s">
        <v>149</v>
      </c>
      <c r="AM444" s="245" t="s">
        <v>151</v>
      </c>
      <c r="AN444" s="245" t="s">
        <v>149</v>
      </c>
      <c r="AO444" s="245" t="s">
        <v>151</v>
      </c>
      <c r="AP444" s="245" t="s">
        <v>149</v>
      </c>
      <c r="AQ444" s="245" t="s">
        <v>149</v>
      </c>
      <c r="AR444" s="245" t="s">
        <v>149</v>
      </c>
      <c r="AT444" s="245" t="s">
        <v>712</v>
      </c>
      <c r="BM444" s="237"/>
    </row>
    <row r="445" spans="1:65" s="245" customFormat="1" ht="13.8" x14ac:dyDescent="0.25">
      <c r="A445" s="245">
        <v>422526</v>
      </c>
      <c r="B445" s="245" t="s">
        <v>712</v>
      </c>
      <c r="AF445" s="245" t="s">
        <v>153</v>
      </c>
      <c r="AG445" s="245" t="s">
        <v>153</v>
      </c>
      <c r="AL445" s="245" t="s">
        <v>153</v>
      </c>
      <c r="AN445" s="245" t="s">
        <v>153</v>
      </c>
      <c r="AP445" s="245" t="s">
        <v>153</v>
      </c>
      <c r="AT445" s="245" t="s">
        <v>712</v>
      </c>
    </row>
    <row r="446" spans="1:65" s="245" customFormat="1" ht="13.8" x14ac:dyDescent="0.25">
      <c r="A446" s="245">
        <v>422528</v>
      </c>
      <c r="B446" s="245" t="s">
        <v>712</v>
      </c>
      <c r="AB446" s="245" t="s">
        <v>153</v>
      </c>
      <c r="AE446" s="245" t="s">
        <v>151</v>
      </c>
      <c r="AF446" s="245" t="s">
        <v>153</v>
      </c>
      <c r="AG446" s="245" t="s">
        <v>153</v>
      </c>
      <c r="AI446" s="245" t="s">
        <v>153</v>
      </c>
      <c r="AJ446" s="245" t="s">
        <v>153</v>
      </c>
      <c r="AK446" s="245" t="s">
        <v>149</v>
      </c>
      <c r="AL446" s="245" t="s">
        <v>149</v>
      </c>
      <c r="AM446" s="245" t="s">
        <v>153</v>
      </c>
      <c r="AN446" s="245" t="s">
        <v>149</v>
      </c>
      <c r="AO446" s="245" t="s">
        <v>153</v>
      </c>
      <c r="AP446" s="245" t="s">
        <v>153</v>
      </c>
      <c r="AQ446" s="245" t="s">
        <v>149</v>
      </c>
      <c r="AR446" s="245" t="s">
        <v>149</v>
      </c>
      <c r="AT446" s="245" t="s">
        <v>712</v>
      </c>
      <c r="BM446" s="237"/>
    </row>
    <row r="447" spans="1:65" s="245" customFormat="1" ht="13.8" x14ac:dyDescent="0.25">
      <c r="A447" s="245">
        <v>422535</v>
      </c>
      <c r="B447" s="245" t="s">
        <v>712</v>
      </c>
      <c r="AL447" s="245" t="s">
        <v>2208</v>
      </c>
      <c r="AM447" s="245" t="s">
        <v>2208</v>
      </c>
      <c r="AP447" s="245" t="s">
        <v>2208</v>
      </c>
      <c r="AQ447" s="245" t="s">
        <v>2208</v>
      </c>
      <c r="AS447" s="245" t="s">
        <v>2223</v>
      </c>
      <c r="AT447" s="245" t="s">
        <v>712</v>
      </c>
    </row>
    <row r="448" spans="1:65" s="245" customFormat="1" ht="13.8" x14ac:dyDescent="0.25">
      <c r="A448" s="245">
        <v>422557</v>
      </c>
      <c r="B448" s="245" t="s">
        <v>712</v>
      </c>
      <c r="S448" s="245" t="s">
        <v>153</v>
      </c>
      <c r="U448" s="245" t="s">
        <v>153</v>
      </c>
      <c r="Z448" s="245" t="s">
        <v>153</v>
      </c>
      <c r="AI448" s="245" t="s">
        <v>151</v>
      </c>
      <c r="AL448" s="245" t="s">
        <v>149</v>
      </c>
      <c r="AM448" s="245" t="s">
        <v>151</v>
      </c>
      <c r="AN448" s="245" t="s">
        <v>149</v>
      </c>
      <c r="AO448" s="245" t="s">
        <v>149</v>
      </c>
      <c r="AP448" s="245" t="s">
        <v>149</v>
      </c>
      <c r="AQ448" s="245" t="s">
        <v>149</v>
      </c>
      <c r="AR448" s="245" t="s">
        <v>149</v>
      </c>
      <c r="AT448" s="245" t="s">
        <v>769</v>
      </c>
    </row>
    <row r="449" spans="1:65" s="245" customFormat="1" ht="13.8" x14ac:dyDescent="0.25">
      <c r="A449" s="245">
        <v>422563</v>
      </c>
      <c r="B449" s="245" t="s">
        <v>712</v>
      </c>
      <c r="AM449" s="245" t="s">
        <v>2208</v>
      </c>
      <c r="AS449" s="245" t="s">
        <v>2210</v>
      </c>
      <c r="AT449" s="245" t="s">
        <v>712</v>
      </c>
    </row>
    <row r="450" spans="1:65" s="245" customFormat="1" ht="13.8" x14ac:dyDescent="0.25">
      <c r="A450" s="245">
        <v>422580</v>
      </c>
      <c r="B450" s="245" t="s">
        <v>712</v>
      </c>
      <c r="R450" s="245" t="s">
        <v>2208</v>
      </c>
      <c r="Y450" s="245" t="s">
        <v>2208</v>
      </c>
      <c r="AF450" s="245" t="s">
        <v>2208</v>
      </c>
      <c r="AJ450" s="245" t="s">
        <v>2208</v>
      </c>
      <c r="AK450" s="245" t="s">
        <v>2208</v>
      </c>
      <c r="AM450" s="245" t="s">
        <v>2208</v>
      </c>
      <c r="AN450" s="245" t="s">
        <v>2208</v>
      </c>
      <c r="AO450" s="245" t="s">
        <v>2208</v>
      </c>
      <c r="AP450" s="245" t="s">
        <v>2208</v>
      </c>
      <c r="AQ450" s="245" t="s">
        <v>2208</v>
      </c>
      <c r="AR450" s="245" t="s">
        <v>2208</v>
      </c>
      <c r="AS450" s="245" t="s">
        <v>2223</v>
      </c>
      <c r="AT450" s="245" t="s">
        <v>712</v>
      </c>
    </row>
    <row r="451" spans="1:65" s="245" customFormat="1" ht="13.8" x14ac:dyDescent="0.25">
      <c r="A451" s="245">
        <v>422581</v>
      </c>
      <c r="B451" s="245" t="s">
        <v>712</v>
      </c>
      <c r="O451" s="245" t="s">
        <v>153</v>
      </c>
      <c r="Q451" s="245" t="s">
        <v>153</v>
      </c>
      <c r="AA451" s="245" t="s">
        <v>153</v>
      </c>
      <c r="AG451" s="245" t="s">
        <v>153</v>
      </c>
      <c r="AI451" s="245" t="s">
        <v>151</v>
      </c>
      <c r="AJ451" s="245" t="s">
        <v>149</v>
      </c>
      <c r="AL451" s="245" t="s">
        <v>151</v>
      </c>
      <c r="AM451" s="245" t="s">
        <v>151</v>
      </c>
      <c r="AN451" s="245" t="s">
        <v>149</v>
      </c>
      <c r="AO451" s="245" t="s">
        <v>149</v>
      </c>
      <c r="AQ451" s="245" t="s">
        <v>149</v>
      </c>
      <c r="AT451" s="245" t="s">
        <v>712</v>
      </c>
    </row>
    <row r="452" spans="1:65" s="245" customFormat="1" ht="13.8" x14ac:dyDescent="0.25">
      <c r="A452" s="245">
        <v>422583</v>
      </c>
      <c r="B452" s="245" t="s">
        <v>769</v>
      </c>
      <c r="W452" s="245" t="s">
        <v>2208</v>
      </c>
      <c r="AE452" s="245" t="s">
        <v>2208</v>
      </c>
      <c r="AI452" s="245" t="s">
        <v>2208</v>
      </c>
      <c r="AJ452" s="245" t="s">
        <v>2208</v>
      </c>
      <c r="AK452" s="245" t="s">
        <v>2208</v>
      </c>
      <c r="AL452" s="245" t="s">
        <v>2208</v>
      </c>
      <c r="AM452" s="245" t="s">
        <v>2208</v>
      </c>
      <c r="AS452" s="245" t="s">
        <v>2210</v>
      </c>
      <c r="AT452" s="245" t="s">
        <v>158</v>
      </c>
    </row>
    <row r="453" spans="1:65" s="245" customFormat="1" ht="13.8" x14ac:dyDescent="0.25">
      <c r="A453" s="245">
        <v>422600</v>
      </c>
      <c r="B453" s="245" t="s">
        <v>712</v>
      </c>
      <c r="AQ453" s="245" t="s">
        <v>153</v>
      </c>
      <c r="AT453" s="245" t="s">
        <v>712</v>
      </c>
    </row>
    <row r="454" spans="1:65" s="245" customFormat="1" ht="13.8" x14ac:dyDescent="0.25">
      <c r="A454" s="245">
        <v>422605</v>
      </c>
      <c r="B454" s="245" t="s">
        <v>769</v>
      </c>
      <c r="R454" s="245" t="s">
        <v>153</v>
      </c>
      <c r="AF454" s="245" t="s">
        <v>153</v>
      </c>
      <c r="AI454" s="245" t="s">
        <v>149</v>
      </c>
      <c r="AJ454" s="245" t="s">
        <v>149</v>
      </c>
      <c r="AK454" s="245" t="s">
        <v>149</v>
      </c>
      <c r="AL454" s="245" t="s">
        <v>149</v>
      </c>
      <c r="AM454" s="245" t="s">
        <v>149</v>
      </c>
      <c r="AT454" s="245" t="s">
        <v>158</v>
      </c>
    </row>
    <row r="455" spans="1:65" s="245" customFormat="1" ht="13.8" x14ac:dyDescent="0.25">
      <c r="A455" s="245">
        <v>422608</v>
      </c>
      <c r="B455" s="245" t="s">
        <v>712</v>
      </c>
      <c r="L455" s="245" t="s">
        <v>153</v>
      </c>
      <c r="AE455" s="245" t="s">
        <v>151</v>
      </c>
      <c r="AF455" s="245" t="s">
        <v>153</v>
      </c>
      <c r="AJ455" s="245" t="s">
        <v>153</v>
      </c>
      <c r="AL455" s="245" t="s">
        <v>153</v>
      </c>
      <c r="AM455" s="245" t="s">
        <v>151</v>
      </c>
      <c r="AN455" s="245" t="s">
        <v>151</v>
      </c>
      <c r="AO455" s="245" t="s">
        <v>153</v>
      </c>
      <c r="AP455" s="245" t="s">
        <v>151</v>
      </c>
      <c r="AQ455" s="245" t="s">
        <v>151</v>
      </c>
      <c r="AR455" s="245" t="s">
        <v>149</v>
      </c>
      <c r="AT455" s="245" t="s">
        <v>712</v>
      </c>
    </row>
    <row r="456" spans="1:65" s="245" customFormat="1" ht="13.8" x14ac:dyDescent="0.25">
      <c r="A456" s="245">
        <v>422638</v>
      </c>
      <c r="B456" s="245" t="s">
        <v>712</v>
      </c>
      <c r="AA456" s="245" t="s">
        <v>153</v>
      </c>
      <c r="AF456" s="245" t="s">
        <v>151</v>
      </c>
      <c r="AI456" s="245" t="s">
        <v>149</v>
      </c>
      <c r="AJ456" s="245" t="s">
        <v>149</v>
      </c>
      <c r="AK456" s="245" t="s">
        <v>151</v>
      </c>
      <c r="AM456" s="245" t="s">
        <v>149</v>
      </c>
      <c r="AN456" s="245" t="s">
        <v>149</v>
      </c>
      <c r="AO456" s="245" t="s">
        <v>149</v>
      </c>
      <c r="AP456" s="245" t="s">
        <v>149</v>
      </c>
      <c r="AQ456" s="245" t="s">
        <v>149</v>
      </c>
      <c r="AR456" s="245" t="s">
        <v>149</v>
      </c>
      <c r="AT456" s="245" t="s">
        <v>769</v>
      </c>
    </row>
    <row r="457" spans="1:65" s="245" customFormat="1" ht="13.8" x14ac:dyDescent="0.25">
      <c r="A457" s="245">
        <v>422645</v>
      </c>
      <c r="B457" s="245" t="s">
        <v>712</v>
      </c>
      <c r="Q457" s="245" t="s">
        <v>153</v>
      </c>
      <c r="AB457" s="245" t="s">
        <v>153</v>
      </c>
      <c r="AF457" s="245" t="s">
        <v>153</v>
      </c>
      <c r="AG457" s="245" t="s">
        <v>153</v>
      </c>
      <c r="AI457" s="245" t="s">
        <v>151</v>
      </c>
      <c r="AJ457" s="245" t="s">
        <v>151</v>
      </c>
      <c r="AK457" s="245" t="s">
        <v>151</v>
      </c>
      <c r="AL457" s="245" t="s">
        <v>151</v>
      </c>
      <c r="AM457" s="245" t="s">
        <v>149</v>
      </c>
      <c r="AN457" s="245" t="s">
        <v>149</v>
      </c>
      <c r="AO457" s="245" t="s">
        <v>149</v>
      </c>
      <c r="AP457" s="245" t="s">
        <v>149</v>
      </c>
      <c r="AQ457" s="245" t="s">
        <v>149</v>
      </c>
      <c r="AR457" s="245" t="s">
        <v>149</v>
      </c>
      <c r="AT457" s="245" t="s">
        <v>712</v>
      </c>
      <c r="BM457" s="237"/>
    </row>
    <row r="458" spans="1:65" s="245" customFormat="1" ht="13.8" x14ac:dyDescent="0.25">
      <c r="A458" s="245">
        <v>422646</v>
      </c>
      <c r="B458" s="245" t="s">
        <v>712</v>
      </c>
      <c r="H458" s="245" t="s">
        <v>153</v>
      </c>
      <c r="R458" s="245" t="s">
        <v>149</v>
      </c>
      <c r="S458" s="245" t="s">
        <v>151</v>
      </c>
      <c r="AG458" s="245" t="s">
        <v>153</v>
      </c>
      <c r="AL458" s="245" t="s">
        <v>151</v>
      </c>
      <c r="AM458" s="245" t="s">
        <v>151</v>
      </c>
      <c r="AQ458" s="245" t="s">
        <v>151</v>
      </c>
      <c r="AR458" s="245" t="s">
        <v>151</v>
      </c>
      <c r="AT458" s="245" t="s">
        <v>712</v>
      </c>
    </row>
    <row r="459" spans="1:65" s="245" customFormat="1" ht="13.8" x14ac:dyDescent="0.25">
      <c r="A459" s="245">
        <v>422690</v>
      </c>
      <c r="B459" s="245" t="s">
        <v>712</v>
      </c>
      <c r="W459" s="245" t="s">
        <v>151</v>
      </c>
      <c r="AT459" s="245" t="s">
        <v>712</v>
      </c>
    </row>
    <row r="460" spans="1:65" s="245" customFormat="1" ht="13.8" x14ac:dyDescent="0.25">
      <c r="A460" s="245">
        <v>422703</v>
      </c>
      <c r="B460" s="245" t="s">
        <v>712</v>
      </c>
      <c r="H460" s="245" t="s">
        <v>153</v>
      </c>
      <c r="S460" s="245" t="s">
        <v>153</v>
      </c>
      <c r="Z460" s="245" t="s">
        <v>153</v>
      </c>
      <c r="AG460" s="245" t="s">
        <v>153</v>
      </c>
      <c r="AI460" s="245" t="s">
        <v>151</v>
      </c>
      <c r="AJ460" s="245" t="s">
        <v>153</v>
      </c>
      <c r="AK460" s="245" t="s">
        <v>153</v>
      </c>
      <c r="AL460" s="245" t="s">
        <v>153</v>
      </c>
      <c r="AM460" s="245" t="s">
        <v>153</v>
      </c>
      <c r="AN460" s="245" t="s">
        <v>149</v>
      </c>
      <c r="AO460" s="245" t="s">
        <v>151</v>
      </c>
      <c r="AP460" s="245" t="s">
        <v>151</v>
      </c>
      <c r="AQ460" s="245" t="s">
        <v>151</v>
      </c>
      <c r="AR460" s="245" t="s">
        <v>149</v>
      </c>
      <c r="AT460" s="245" t="s">
        <v>712</v>
      </c>
      <c r="BM460" s="237"/>
    </row>
    <row r="461" spans="1:65" s="245" customFormat="1" ht="13.8" x14ac:dyDescent="0.25">
      <c r="A461" s="245">
        <v>422705</v>
      </c>
      <c r="B461" s="245" t="s">
        <v>712</v>
      </c>
      <c r="AP461" s="245" t="s">
        <v>2208</v>
      </c>
      <c r="AS461" s="245" t="s">
        <v>2223</v>
      </c>
      <c r="AT461" s="245" t="s">
        <v>712</v>
      </c>
    </row>
    <row r="462" spans="1:65" s="245" customFormat="1" ht="13.8" x14ac:dyDescent="0.25">
      <c r="A462" s="245">
        <v>422717</v>
      </c>
      <c r="B462" s="245" t="s">
        <v>712</v>
      </c>
      <c r="Q462" s="245" t="s">
        <v>153</v>
      </c>
      <c r="AM462" s="245" t="s">
        <v>153</v>
      </c>
      <c r="AP462" s="245" t="s">
        <v>153</v>
      </c>
      <c r="AT462" s="245" t="s">
        <v>712</v>
      </c>
    </row>
    <row r="463" spans="1:65" s="245" customFormat="1" ht="13.8" x14ac:dyDescent="0.25">
      <c r="A463" s="245">
        <v>422719</v>
      </c>
      <c r="B463" s="245" t="s">
        <v>712</v>
      </c>
      <c r="AL463" s="245" t="s">
        <v>2208</v>
      </c>
      <c r="AQ463" s="245" t="s">
        <v>2208</v>
      </c>
      <c r="AS463" s="245" t="s">
        <v>2223</v>
      </c>
      <c r="AT463" s="245" t="s">
        <v>712</v>
      </c>
    </row>
    <row r="464" spans="1:65" s="245" customFormat="1" ht="13.8" x14ac:dyDescent="0.25">
      <c r="A464" s="245">
        <v>422721</v>
      </c>
      <c r="B464" s="245" t="s">
        <v>712</v>
      </c>
      <c r="AC464" s="245" t="s">
        <v>153</v>
      </c>
      <c r="AN464" s="245" t="s">
        <v>149</v>
      </c>
      <c r="AO464" s="245" t="s">
        <v>149</v>
      </c>
      <c r="AP464" s="245" t="s">
        <v>149</v>
      </c>
      <c r="AQ464" s="245" t="s">
        <v>149</v>
      </c>
      <c r="AR464" s="245" t="s">
        <v>149</v>
      </c>
      <c r="AT464" s="245" t="s">
        <v>712</v>
      </c>
    </row>
    <row r="465" spans="1:65" s="245" customFormat="1" ht="13.8" x14ac:dyDescent="0.25">
      <c r="A465" s="245">
        <v>422724</v>
      </c>
      <c r="B465" s="245" t="s">
        <v>712</v>
      </c>
      <c r="K465" s="245" t="s">
        <v>153</v>
      </c>
      <c r="AN465" s="245" t="s">
        <v>151</v>
      </c>
      <c r="AP465" s="245" t="s">
        <v>149</v>
      </c>
      <c r="AR465" s="245" t="s">
        <v>149</v>
      </c>
      <c r="AT465" s="245" t="s">
        <v>712</v>
      </c>
    </row>
    <row r="466" spans="1:65" s="245" customFormat="1" ht="13.8" x14ac:dyDescent="0.25">
      <c r="A466" s="245">
        <v>422725</v>
      </c>
      <c r="B466" s="245" t="s">
        <v>712</v>
      </c>
      <c r="V466" s="245" t="s">
        <v>153</v>
      </c>
      <c r="AR466" s="245" t="s">
        <v>149</v>
      </c>
      <c r="AT466" s="245" t="s">
        <v>712</v>
      </c>
    </row>
    <row r="467" spans="1:65" s="245" customFormat="1" ht="13.8" x14ac:dyDescent="0.25">
      <c r="A467" s="245">
        <v>422730</v>
      </c>
      <c r="B467" s="245" t="s">
        <v>712</v>
      </c>
      <c r="AM467" s="245" t="s">
        <v>2208</v>
      </c>
      <c r="AS467" s="245" t="s">
        <v>702</v>
      </c>
      <c r="AT467" s="245" t="s">
        <v>712</v>
      </c>
    </row>
    <row r="468" spans="1:65" s="245" customFormat="1" ht="13.8" x14ac:dyDescent="0.25">
      <c r="A468" s="245">
        <v>422752</v>
      </c>
      <c r="B468" s="245" t="s">
        <v>712</v>
      </c>
      <c r="L468" s="245" t="s">
        <v>153</v>
      </c>
      <c r="R468" s="245" t="s">
        <v>149</v>
      </c>
      <c r="T468" s="245" t="s">
        <v>149</v>
      </c>
      <c r="Y468" s="245" t="s">
        <v>153</v>
      </c>
      <c r="AE468" s="245" t="s">
        <v>149</v>
      </c>
      <c r="AF468" s="245" t="s">
        <v>153</v>
      </c>
      <c r="AI468" s="245" t="s">
        <v>149</v>
      </c>
      <c r="AJ468" s="245" t="s">
        <v>151</v>
      </c>
      <c r="AK468" s="245" t="s">
        <v>149</v>
      </c>
      <c r="AM468" s="245" t="s">
        <v>151</v>
      </c>
      <c r="AN468" s="245" t="s">
        <v>149</v>
      </c>
      <c r="AP468" s="245" t="s">
        <v>151</v>
      </c>
      <c r="AQ468" s="245" t="s">
        <v>149</v>
      </c>
      <c r="AR468" s="245" t="s">
        <v>149</v>
      </c>
      <c r="AT468" s="245" t="s">
        <v>712</v>
      </c>
      <c r="BM468" s="237"/>
    </row>
    <row r="469" spans="1:65" s="245" customFormat="1" ht="13.8" x14ac:dyDescent="0.25">
      <c r="A469" s="245">
        <v>422753</v>
      </c>
      <c r="B469" s="245" t="s">
        <v>712</v>
      </c>
      <c r="G469" s="245" t="s">
        <v>153</v>
      </c>
      <c r="Y469" s="245" t="s">
        <v>153</v>
      </c>
      <c r="AI469" s="245" t="s">
        <v>149</v>
      </c>
      <c r="AJ469" s="245" t="s">
        <v>149</v>
      </c>
      <c r="AK469" s="245" t="s">
        <v>149</v>
      </c>
      <c r="AL469" s="245" t="s">
        <v>149</v>
      </c>
      <c r="AM469" s="245" t="s">
        <v>149</v>
      </c>
      <c r="AN469" s="245" t="s">
        <v>149</v>
      </c>
      <c r="AO469" s="245" t="s">
        <v>149</v>
      </c>
      <c r="AP469" s="245" t="s">
        <v>149</v>
      </c>
      <c r="AQ469" s="245" t="s">
        <v>149</v>
      </c>
      <c r="AR469" s="245" t="s">
        <v>149</v>
      </c>
      <c r="AT469" s="245" t="s">
        <v>769</v>
      </c>
    </row>
    <row r="470" spans="1:65" s="245" customFormat="1" ht="13.8" x14ac:dyDescent="0.25">
      <c r="A470" s="245">
        <v>422754</v>
      </c>
      <c r="B470" s="245" t="s">
        <v>769</v>
      </c>
      <c r="V470" s="245" t="s">
        <v>153</v>
      </c>
      <c r="AF470" s="245" t="s">
        <v>153</v>
      </c>
      <c r="AI470" s="245" t="s">
        <v>149</v>
      </c>
      <c r="AJ470" s="245" t="s">
        <v>149</v>
      </c>
      <c r="AK470" s="245" t="s">
        <v>149</v>
      </c>
      <c r="AL470" s="245" t="s">
        <v>149</v>
      </c>
      <c r="AM470" s="245" t="s">
        <v>149</v>
      </c>
      <c r="AT470" s="245" t="s">
        <v>158</v>
      </c>
    </row>
    <row r="471" spans="1:65" s="245" customFormat="1" ht="13.8" x14ac:dyDescent="0.25">
      <c r="A471" s="245">
        <v>422756</v>
      </c>
      <c r="B471" s="245" t="s">
        <v>712</v>
      </c>
      <c r="AM471" s="245" t="s">
        <v>153</v>
      </c>
      <c r="AT471" s="245" t="s">
        <v>712</v>
      </c>
    </row>
    <row r="472" spans="1:65" s="245" customFormat="1" ht="13.8" x14ac:dyDescent="0.25">
      <c r="A472" s="245">
        <v>422763</v>
      </c>
      <c r="B472" s="245" t="s">
        <v>712</v>
      </c>
      <c r="AA472" s="245" t="s">
        <v>153</v>
      </c>
      <c r="AE472" s="245" t="s">
        <v>151</v>
      </c>
      <c r="AI472" s="245" t="s">
        <v>149</v>
      </c>
      <c r="AJ472" s="245" t="s">
        <v>153</v>
      </c>
      <c r="AK472" s="245" t="s">
        <v>149</v>
      </c>
      <c r="AL472" s="245" t="s">
        <v>149</v>
      </c>
      <c r="AM472" s="245" t="s">
        <v>151</v>
      </c>
      <c r="AN472" s="245" t="s">
        <v>149</v>
      </c>
      <c r="AO472" s="245" t="s">
        <v>149</v>
      </c>
      <c r="AP472" s="245" t="s">
        <v>149</v>
      </c>
      <c r="AQ472" s="245" t="s">
        <v>149</v>
      </c>
      <c r="AR472" s="245" t="s">
        <v>149</v>
      </c>
      <c r="AT472" s="245" t="s">
        <v>712</v>
      </c>
    </row>
    <row r="473" spans="1:65" s="245" customFormat="1" ht="13.8" x14ac:dyDescent="0.25">
      <c r="A473" s="245">
        <v>422770</v>
      </c>
      <c r="B473" s="245" t="s">
        <v>712</v>
      </c>
      <c r="R473" s="245" t="s">
        <v>153</v>
      </c>
      <c r="AA473" s="245" t="s">
        <v>153</v>
      </c>
      <c r="AF473" s="245" t="s">
        <v>149</v>
      </c>
      <c r="AJ473" s="245" t="s">
        <v>151</v>
      </c>
      <c r="AK473" s="245" t="s">
        <v>149</v>
      </c>
      <c r="AM473" s="245" t="s">
        <v>149</v>
      </c>
      <c r="AN473" s="245" t="s">
        <v>149</v>
      </c>
      <c r="AO473" s="245" t="s">
        <v>149</v>
      </c>
      <c r="AP473" s="245" t="s">
        <v>149</v>
      </c>
      <c r="AQ473" s="245" t="s">
        <v>149</v>
      </c>
      <c r="AR473" s="245" t="s">
        <v>149</v>
      </c>
      <c r="AT473" s="245" t="s">
        <v>712</v>
      </c>
    </row>
    <row r="474" spans="1:65" s="245" customFormat="1" ht="13.8" x14ac:dyDescent="0.25">
      <c r="A474" s="245">
        <v>422772</v>
      </c>
      <c r="B474" s="245" t="s">
        <v>712</v>
      </c>
      <c r="R474" s="245" t="s">
        <v>153</v>
      </c>
      <c r="S474" s="245" t="s">
        <v>153</v>
      </c>
      <c r="AF474" s="245" t="s">
        <v>153</v>
      </c>
      <c r="AI474" s="245" t="s">
        <v>151</v>
      </c>
      <c r="AK474" s="245" t="s">
        <v>149</v>
      </c>
      <c r="AM474" s="245" t="s">
        <v>153</v>
      </c>
      <c r="AN474" s="245" t="s">
        <v>149</v>
      </c>
      <c r="AO474" s="245" t="s">
        <v>149</v>
      </c>
      <c r="AP474" s="245" t="s">
        <v>151</v>
      </c>
      <c r="AQ474" s="245" t="s">
        <v>149</v>
      </c>
      <c r="AR474" s="245" t="s">
        <v>149</v>
      </c>
      <c r="AT474" s="245" t="s">
        <v>712</v>
      </c>
    </row>
    <row r="475" spans="1:65" s="245" customFormat="1" ht="13.8" x14ac:dyDescent="0.25">
      <c r="A475" s="245">
        <v>422784</v>
      </c>
      <c r="B475" s="245" t="s">
        <v>712</v>
      </c>
      <c r="R475" s="245" t="s">
        <v>153</v>
      </c>
      <c r="AD475" s="245" t="s">
        <v>153</v>
      </c>
      <c r="AK475" s="245" t="s">
        <v>149</v>
      </c>
      <c r="AQ475" s="245" t="s">
        <v>149</v>
      </c>
      <c r="AT475" s="245" t="s">
        <v>712</v>
      </c>
    </row>
    <row r="476" spans="1:65" s="245" customFormat="1" ht="13.8" x14ac:dyDescent="0.25">
      <c r="A476" s="245">
        <v>422795</v>
      </c>
      <c r="B476" s="245" t="s">
        <v>712</v>
      </c>
      <c r="AE476" s="245" t="s">
        <v>153</v>
      </c>
      <c r="AJ476" s="245" t="s">
        <v>151</v>
      </c>
      <c r="AK476" s="245" t="s">
        <v>151</v>
      </c>
      <c r="AL476" s="245" t="s">
        <v>149</v>
      </c>
      <c r="AM476" s="245" t="s">
        <v>151</v>
      </c>
      <c r="AO476" s="245" t="s">
        <v>149</v>
      </c>
      <c r="AP476" s="245" t="s">
        <v>149</v>
      </c>
      <c r="AQ476" s="245" t="s">
        <v>151</v>
      </c>
      <c r="AR476" s="245" t="s">
        <v>149</v>
      </c>
      <c r="AT476" s="245" t="s">
        <v>712</v>
      </c>
    </row>
    <row r="477" spans="1:65" s="245" customFormat="1" ht="13.8" x14ac:dyDescent="0.25">
      <c r="A477" s="245">
        <v>422804</v>
      </c>
      <c r="B477" s="245" t="s">
        <v>712</v>
      </c>
      <c r="L477" s="245" t="s">
        <v>153</v>
      </c>
      <c r="V477" s="245" t="s">
        <v>153</v>
      </c>
      <c r="Z477" s="245" t="s">
        <v>151</v>
      </c>
      <c r="AL477" s="245" t="s">
        <v>151</v>
      </c>
      <c r="AM477" s="245" t="s">
        <v>151</v>
      </c>
      <c r="AN477" s="245" t="s">
        <v>149</v>
      </c>
      <c r="AO477" s="245" t="s">
        <v>149</v>
      </c>
      <c r="AP477" s="245" t="s">
        <v>149</v>
      </c>
      <c r="AQ477" s="245" t="s">
        <v>149</v>
      </c>
      <c r="AR477" s="245" t="s">
        <v>149</v>
      </c>
      <c r="AT477" s="245" t="s">
        <v>769</v>
      </c>
    </row>
    <row r="478" spans="1:65" s="245" customFormat="1" ht="13.8" x14ac:dyDescent="0.25">
      <c r="A478" s="245">
        <v>422840</v>
      </c>
      <c r="B478" s="245" t="s">
        <v>712</v>
      </c>
      <c r="AM478" s="245" t="s">
        <v>153</v>
      </c>
      <c r="AT478" s="245" t="s">
        <v>712</v>
      </c>
    </row>
    <row r="479" spans="1:65" s="245" customFormat="1" ht="13.8" x14ac:dyDescent="0.25">
      <c r="A479" s="245">
        <v>422842</v>
      </c>
      <c r="B479" s="245" t="s">
        <v>712</v>
      </c>
      <c r="AM479" s="245" t="s">
        <v>153</v>
      </c>
      <c r="AT479" s="245" t="s">
        <v>712</v>
      </c>
    </row>
    <row r="480" spans="1:65" s="245" customFormat="1" ht="13.8" x14ac:dyDescent="0.25">
      <c r="A480" s="245">
        <v>422845</v>
      </c>
      <c r="B480" s="245" t="s">
        <v>712</v>
      </c>
      <c r="AM480" s="245" t="s">
        <v>151</v>
      </c>
      <c r="AN480" s="245" t="s">
        <v>149</v>
      </c>
      <c r="AP480" s="245" t="s">
        <v>149</v>
      </c>
      <c r="AQ480" s="245" t="s">
        <v>151</v>
      </c>
      <c r="AT480" s="245" t="s">
        <v>712</v>
      </c>
    </row>
    <row r="481" spans="1:65" s="245" customFormat="1" ht="13.8" x14ac:dyDescent="0.25">
      <c r="A481" s="245">
        <v>422859</v>
      </c>
      <c r="B481" s="245" t="s">
        <v>712</v>
      </c>
      <c r="P481" s="245" t="s">
        <v>153</v>
      </c>
      <c r="R481" s="245" t="s">
        <v>153</v>
      </c>
      <c r="Z481" s="245" t="s">
        <v>153</v>
      </c>
      <c r="AI481" s="245" t="s">
        <v>151</v>
      </c>
      <c r="AJ481" s="245" t="s">
        <v>151</v>
      </c>
      <c r="AK481" s="245" t="s">
        <v>151</v>
      </c>
      <c r="AL481" s="245" t="s">
        <v>149</v>
      </c>
      <c r="AM481" s="245" t="s">
        <v>151</v>
      </c>
      <c r="AN481" s="245" t="s">
        <v>149</v>
      </c>
      <c r="AO481" s="245" t="s">
        <v>151</v>
      </c>
      <c r="AP481" s="245" t="s">
        <v>151</v>
      </c>
      <c r="AQ481" s="245" t="s">
        <v>149</v>
      </c>
      <c r="AR481" s="245" t="s">
        <v>149</v>
      </c>
      <c r="AT481" s="245" t="s">
        <v>712</v>
      </c>
    </row>
    <row r="482" spans="1:65" s="245" customFormat="1" ht="13.8" x14ac:dyDescent="0.25">
      <c r="A482" s="245">
        <v>422888</v>
      </c>
      <c r="B482" s="245" t="s">
        <v>712</v>
      </c>
      <c r="AF482" s="245" t="s">
        <v>153</v>
      </c>
      <c r="AL482" s="245" t="s">
        <v>153</v>
      </c>
      <c r="AT482" s="245" t="s">
        <v>712</v>
      </c>
    </row>
    <row r="483" spans="1:65" s="245" customFormat="1" ht="13.8" x14ac:dyDescent="0.25">
      <c r="A483" s="245">
        <v>422892</v>
      </c>
      <c r="B483" s="245" t="s">
        <v>769</v>
      </c>
      <c r="R483" s="245" t="s">
        <v>153</v>
      </c>
      <c r="V483" s="245" t="s">
        <v>153</v>
      </c>
      <c r="AB483" s="245" t="s">
        <v>153</v>
      </c>
      <c r="AE483" s="245" t="s">
        <v>149</v>
      </c>
      <c r="AI483" s="245" t="s">
        <v>149</v>
      </c>
      <c r="AJ483" s="245" t="s">
        <v>149</v>
      </c>
      <c r="AK483" s="245" t="s">
        <v>149</v>
      </c>
      <c r="AL483" s="245" t="s">
        <v>149</v>
      </c>
      <c r="AM483" s="245" t="s">
        <v>149</v>
      </c>
      <c r="AT483" s="245" t="s">
        <v>158</v>
      </c>
    </row>
    <row r="484" spans="1:65" s="245" customFormat="1" ht="13.8" x14ac:dyDescent="0.25">
      <c r="A484" s="245">
        <v>422897</v>
      </c>
      <c r="B484" s="245" t="s">
        <v>712</v>
      </c>
      <c r="O484" s="245" t="s">
        <v>153</v>
      </c>
      <c r="Q484" s="245" t="s">
        <v>153</v>
      </c>
      <c r="AE484" s="245" t="s">
        <v>153</v>
      </c>
      <c r="AF484" s="245" t="s">
        <v>151</v>
      </c>
      <c r="AJ484" s="245" t="s">
        <v>151</v>
      </c>
      <c r="AL484" s="245" t="s">
        <v>149</v>
      </c>
      <c r="AM484" s="245" t="s">
        <v>149</v>
      </c>
      <c r="AP484" s="245" t="s">
        <v>151</v>
      </c>
      <c r="AQ484" s="245" t="s">
        <v>151</v>
      </c>
      <c r="AR484" s="245" t="s">
        <v>149</v>
      </c>
      <c r="AT484" s="245" t="s">
        <v>712</v>
      </c>
    </row>
    <row r="485" spans="1:65" s="245" customFormat="1" ht="13.8" x14ac:dyDescent="0.25">
      <c r="A485" s="245">
        <v>422907</v>
      </c>
      <c r="B485" s="245" t="s">
        <v>712</v>
      </c>
      <c r="N485" s="245" t="s">
        <v>153</v>
      </c>
      <c r="R485" s="245" t="s">
        <v>153</v>
      </c>
      <c r="AE485" s="245" t="s">
        <v>153</v>
      </c>
      <c r="AF485" s="245" t="s">
        <v>153</v>
      </c>
      <c r="AH485" s="245" t="s">
        <v>153</v>
      </c>
      <c r="AI485" s="245" t="s">
        <v>151</v>
      </c>
      <c r="AJ485" s="245" t="s">
        <v>153</v>
      </c>
      <c r="AK485" s="245" t="s">
        <v>151</v>
      </c>
      <c r="AL485" s="245" t="s">
        <v>151</v>
      </c>
      <c r="AM485" s="245" t="s">
        <v>151</v>
      </c>
      <c r="AN485" s="245" t="s">
        <v>151</v>
      </c>
      <c r="AP485" s="245" t="s">
        <v>151</v>
      </c>
      <c r="AT485" s="245" t="s">
        <v>712</v>
      </c>
    </row>
    <row r="486" spans="1:65" s="245" customFormat="1" ht="13.8" x14ac:dyDescent="0.25">
      <c r="A486" s="245">
        <v>422918</v>
      </c>
      <c r="B486" s="245" t="s">
        <v>712</v>
      </c>
      <c r="S486" s="245" t="s">
        <v>153</v>
      </c>
      <c r="AD486" s="245" t="s">
        <v>153</v>
      </c>
      <c r="AH486" s="245" t="s">
        <v>153</v>
      </c>
      <c r="AL486" s="245" t="s">
        <v>153</v>
      </c>
      <c r="AN486" s="245" t="s">
        <v>153</v>
      </c>
      <c r="AQ486" s="245" t="s">
        <v>153</v>
      </c>
      <c r="AT486" s="245" t="s">
        <v>712</v>
      </c>
    </row>
    <row r="487" spans="1:65" s="245" customFormat="1" ht="13.8" x14ac:dyDescent="0.25">
      <c r="A487" s="245">
        <v>422947</v>
      </c>
      <c r="B487" s="245" t="s">
        <v>712</v>
      </c>
      <c r="AM487" s="245" t="s">
        <v>2208</v>
      </c>
      <c r="AS487" s="245" t="s">
        <v>2223</v>
      </c>
      <c r="AT487" s="245" t="s">
        <v>712</v>
      </c>
    </row>
    <row r="488" spans="1:65" s="245" customFormat="1" ht="13.8" x14ac:dyDescent="0.25">
      <c r="A488" s="245">
        <v>422949</v>
      </c>
      <c r="B488" s="245" t="s">
        <v>712</v>
      </c>
      <c r="V488" s="245" t="s">
        <v>153</v>
      </c>
      <c r="AA488" s="245" t="s">
        <v>153</v>
      </c>
      <c r="AF488" s="245" t="s">
        <v>153</v>
      </c>
      <c r="AI488" s="245" t="s">
        <v>153</v>
      </c>
      <c r="AJ488" s="245" t="s">
        <v>153</v>
      </c>
      <c r="AL488" s="245" t="s">
        <v>153</v>
      </c>
      <c r="AM488" s="245" t="s">
        <v>153</v>
      </c>
      <c r="AN488" s="245" t="s">
        <v>149</v>
      </c>
      <c r="AO488" s="245" t="s">
        <v>149</v>
      </c>
      <c r="AP488" s="245" t="s">
        <v>149</v>
      </c>
      <c r="AR488" s="245" t="s">
        <v>151</v>
      </c>
      <c r="AT488" s="245" t="s">
        <v>712</v>
      </c>
    </row>
    <row r="489" spans="1:65" s="245" customFormat="1" ht="13.8" x14ac:dyDescent="0.25">
      <c r="A489" s="245">
        <v>422950</v>
      </c>
      <c r="B489" s="245" t="s">
        <v>712</v>
      </c>
      <c r="R489" s="245" t="s">
        <v>153</v>
      </c>
      <c r="AE489" s="245" t="s">
        <v>149</v>
      </c>
      <c r="AK489" s="245" t="s">
        <v>149</v>
      </c>
      <c r="AL489" s="245" t="s">
        <v>151</v>
      </c>
      <c r="AR489" s="245" t="s">
        <v>149</v>
      </c>
      <c r="AT489" s="245" t="s">
        <v>712</v>
      </c>
    </row>
    <row r="490" spans="1:65" s="245" customFormat="1" ht="13.8" x14ac:dyDescent="0.25">
      <c r="A490" s="245">
        <v>422968</v>
      </c>
      <c r="B490" s="245" t="s">
        <v>712</v>
      </c>
      <c r="P490" s="245" t="s">
        <v>153</v>
      </c>
      <c r="Q490" s="245" t="s">
        <v>153</v>
      </c>
      <c r="AA490" s="245" t="s">
        <v>153</v>
      </c>
      <c r="AF490" s="245" t="s">
        <v>153</v>
      </c>
      <c r="AG490" s="245" t="s">
        <v>153</v>
      </c>
      <c r="AM490" s="245" t="s">
        <v>151</v>
      </c>
      <c r="AP490" s="245" t="s">
        <v>151</v>
      </c>
      <c r="AQ490" s="245" t="s">
        <v>151</v>
      </c>
      <c r="AT490" s="245" t="s">
        <v>712</v>
      </c>
    </row>
    <row r="491" spans="1:65" s="245" customFormat="1" ht="13.8" x14ac:dyDescent="0.25">
      <c r="A491" s="245">
        <v>422970</v>
      </c>
      <c r="B491" s="245" t="s">
        <v>712</v>
      </c>
      <c r="AP491" s="245" t="s">
        <v>151</v>
      </c>
      <c r="AT491" s="245" t="s">
        <v>712</v>
      </c>
    </row>
    <row r="492" spans="1:65" s="245" customFormat="1" ht="13.8" x14ac:dyDescent="0.25">
      <c r="A492" s="245">
        <v>422979</v>
      </c>
      <c r="B492" s="245" t="s">
        <v>712</v>
      </c>
      <c r="Q492" s="245" t="s">
        <v>153</v>
      </c>
      <c r="AF492" s="245" t="s">
        <v>151</v>
      </c>
      <c r="AI492" s="245" t="s">
        <v>149</v>
      </c>
      <c r="AL492" s="245" t="s">
        <v>151</v>
      </c>
      <c r="AM492" s="245" t="s">
        <v>149</v>
      </c>
      <c r="AO492" s="245" t="s">
        <v>149</v>
      </c>
      <c r="AP492" s="245" t="s">
        <v>153</v>
      </c>
      <c r="AQ492" s="245" t="s">
        <v>151</v>
      </c>
      <c r="AT492" s="245" t="s">
        <v>712</v>
      </c>
    </row>
    <row r="493" spans="1:65" s="245" customFormat="1" ht="13.8" x14ac:dyDescent="0.25">
      <c r="A493" s="245">
        <v>423005</v>
      </c>
      <c r="B493" s="245" t="s">
        <v>712</v>
      </c>
      <c r="K493" s="245" t="s">
        <v>153</v>
      </c>
      <c r="L493" s="245" t="s">
        <v>153</v>
      </c>
      <c r="Y493" s="245" t="s">
        <v>153</v>
      </c>
      <c r="AC493" s="245" t="s">
        <v>153</v>
      </c>
      <c r="AE493" s="245" t="s">
        <v>153</v>
      </c>
      <c r="AG493" s="245" t="s">
        <v>153</v>
      </c>
      <c r="AI493" s="245" t="s">
        <v>149</v>
      </c>
      <c r="AJ493" s="245" t="s">
        <v>149</v>
      </c>
      <c r="AK493" s="245" t="s">
        <v>149</v>
      </c>
      <c r="AL493" s="245" t="s">
        <v>149</v>
      </c>
      <c r="AM493" s="245" t="s">
        <v>149</v>
      </c>
      <c r="AN493" s="245" t="s">
        <v>149</v>
      </c>
      <c r="AO493" s="245" t="s">
        <v>149</v>
      </c>
      <c r="AP493" s="245" t="s">
        <v>149</v>
      </c>
      <c r="AQ493" s="245" t="s">
        <v>149</v>
      </c>
      <c r="AR493" s="245" t="s">
        <v>149</v>
      </c>
      <c r="AT493" s="245" t="s">
        <v>712</v>
      </c>
      <c r="BM493" s="237"/>
    </row>
    <row r="494" spans="1:65" s="245" customFormat="1" ht="13.8" x14ac:dyDescent="0.25">
      <c r="A494" s="245">
        <v>423017</v>
      </c>
      <c r="B494" s="245" t="s">
        <v>712</v>
      </c>
      <c r="Q494" s="245" t="s">
        <v>2208</v>
      </c>
      <c r="R494" s="245" t="s">
        <v>2208</v>
      </c>
      <c r="AG494" s="245" t="s">
        <v>2208</v>
      </c>
      <c r="AI494" s="245" t="s">
        <v>2208</v>
      </c>
      <c r="AJ494" s="245" t="s">
        <v>2208</v>
      </c>
      <c r="AK494" s="245" t="s">
        <v>2208</v>
      </c>
      <c r="AL494" s="245" t="s">
        <v>2208</v>
      </c>
      <c r="AM494" s="245" t="s">
        <v>2208</v>
      </c>
      <c r="AN494" s="245" t="s">
        <v>2208</v>
      </c>
      <c r="AO494" s="245" t="s">
        <v>2208</v>
      </c>
      <c r="AP494" s="245" t="s">
        <v>2208</v>
      </c>
      <c r="AQ494" s="245" t="s">
        <v>2208</v>
      </c>
      <c r="AR494" s="245" t="s">
        <v>2208</v>
      </c>
      <c r="AS494" s="245" t="s">
        <v>2223</v>
      </c>
      <c r="AT494" s="245" t="s">
        <v>712</v>
      </c>
    </row>
    <row r="495" spans="1:65" s="245" customFormat="1" ht="13.8" x14ac:dyDescent="0.25">
      <c r="A495" s="245">
        <v>423035</v>
      </c>
      <c r="B495" s="245" t="s">
        <v>712</v>
      </c>
      <c r="AE495" s="245" t="s">
        <v>151</v>
      </c>
      <c r="AF495" s="245" t="s">
        <v>151</v>
      </c>
      <c r="AI495" s="245" t="s">
        <v>149</v>
      </c>
      <c r="AK495" s="245" t="s">
        <v>149</v>
      </c>
      <c r="AL495" s="245" t="s">
        <v>151</v>
      </c>
      <c r="AM495" s="245" t="s">
        <v>151</v>
      </c>
      <c r="AN495" s="245" t="s">
        <v>149</v>
      </c>
      <c r="AO495" s="245" t="s">
        <v>149</v>
      </c>
      <c r="AP495" s="245" t="s">
        <v>149</v>
      </c>
      <c r="AQ495" s="245" t="s">
        <v>149</v>
      </c>
      <c r="AR495" s="245" t="s">
        <v>149</v>
      </c>
      <c r="AT495" s="245" t="s">
        <v>712</v>
      </c>
    </row>
    <row r="496" spans="1:65" s="245" customFormat="1" ht="13.8" x14ac:dyDescent="0.25">
      <c r="A496" s="245">
        <v>423046</v>
      </c>
      <c r="B496" s="245" t="s">
        <v>712</v>
      </c>
      <c r="AA496" s="245" t="s">
        <v>2208</v>
      </c>
      <c r="AE496" s="245" t="s">
        <v>2208</v>
      </c>
      <c r="AF496" s="245" t="s">
        <v>2208</v>
      </c>
      <c r="AK496" s="245" t="s">
        <v>2208</v>
      </c>
      <c r="AM496" s="245" t="s">
        <v>2208</v>
      </c>
      <c r="AN496" s="245" t="s">
        <v>2208</v>
      </c>
      <c r="AO496" s="245" t="s">
        <v>2208</v>
      </c>
      <c r="AP496" s="245" t="s">
        <v>2208</v>
      </c>
      <c r="AQ496" s="245" t="s">
        <v>2208</v>
      </c>
      <c r="AR496" s="245" t="s">
        <v>2208</v>
      </c>
      <c r="AS496" s="245" t="s">
        <v>2210</v>
      </c>
      <c r="AT496" s="245" t="s">
        <v>712</v>
      </c>
    </row>
    <row r="497" spans="1:46" s="245" customFormat="1" ht="13.8" x14ac:dyDescent="0.25">
      <c r="A497" s="245">
        <v>423048</v>
      </c>
      <c r="B497" s="245" t="s">
        <v>712</v>
      </c>
      <c r="AP497" s="245" t="s">
        <v>2208</v>
      </c>
      <c r="AS497" s="245" t="s">
        <v>2210</v>
      </c>
      <c r="AT497" s="245" t="s">
        <v>712</v>
      </c>
    </row>
    <row r="498" spans="1:46" s="245" customFormat="1" ht="13.8" x14ac:dyDescent="0.25">
      <c r="A498" s="245">
        <v>423049</v>
      </c>
      <c r="B498" s="245" t="s">
        <v>712</v>
      </c>
      <c r="AA498" s="245" t="s">
        <v>2208</v>
      </c>
      <c r="AD498" s="245" t="s">
        <v>2208</v>
      </c>
      <c r="AF498" s="245" t="s">
        <v>2208</v>
      </c>
      <c r="AI498" s="245" t="s">
        <v>2208</v>
      </c>
      <c r="AJ498" s="245" t="s">
        <v>2208</v>
      </c>
      <c r="AK498" s="245" t="s">
        <v>2208</v>
      </c>
      <c r="AM498" s="245" t="s">
        <v>2208</v>
      </c>
      <c r="AN498" s="245" t="s">
        <v>2208</v>
      </c>
      <c r="AO498" s="245" t="s">
        <v>2208</v>
      </c>
      <c r="AP498" s="245" t="s">
        <v>2208</v>
      </c>
      <c r="AQ498" s="245" t="s">
        <v>2208</v>
      </c>
      <c r="AR498" s="245" t="s">
        <v>2208</v>
      </c>
      <c r="AS498" s="245" t="s">
        <v>2223</v>
      </c>
      <c r="AT498" s="245" t="s">
        <v>712</v>
      </c>
    </row>
    <row r="499" spans="1:46" s="245" customFormat="1" ht="13.8" x14ac:dyDescent="0.25">
      <c r="A499" s="245">
        <v>423077</v>
      </c>
      <c r="B499" s="245" t="s">
        <v>712</v>
      </c>
      <c r="AP499" s="245" t="s">
        <v>151</v>
      </c>
      <c r="AQ499" s="245" t="s">
        <v>151</v>
      </c>
      <c r="AT499" s="245" t="s">
        <v>712</v>
      </c>
    </row>
    <row r="500" spans="1:46" s="245" customFormat="1" ht="13.8" x14ac:dyDescent="0.25">
      <c r="A500" s="245">
        <v>423098</v>
      </c>
      <c r="B500" s="245" t="s">
        <v>712</v>
      </c>
      <c r="R500" s="245" t="s">
        <v>151</v>
      </c>
      <c r="S500" s="245" t="s">
        <v>151</v>
      </c>
      <c r="AK500" s="245" t="s">
        <v>149</v>
      </c>
      <c r="AL500" s="245" t="s">
        <v>151</v>
      </c>
      <c r="AM500" s="245" t="s">
        <v>153</v>
      </c>
      <c r="AN500" s="245" t="s">
        <v>149</v>
      </c>
      <c r="AQ500" s="245" t="s">
        <v>149</v>
      </c>
      <c r="AR500" s="245" t="s">
        <v>149</v>
      </c>
      <c r="AT500" s="245" t="s">
        <v>712</v>
      </c>
    </row>
    <row r="501" spans="1:46" s="245" customFormat="1" ht="13.8" x14ac:dyDescent="0.25">
      <c r="A501" s="245">
        <v>423100</v>
      </c>
      <c r="B501" s="245" t="s">
        <v>712</v>
      </c>
      <c r="P501" s="245" t="s">
        <v>153</v>
      </c>
      <c r="AM501" s="245" t="s">
        <v>151</v>
      </c>
      <c r="AT501" s="245" t="s">
        <v>712</v>
      </c>
    </row>
    <row r="502" spans="1:46" s="245" customFormat="1" ht="13.8" x14ac:dyDescent="0.25">
      <c r="A502" s="245">
        <v>423103</v>
      </c>
      <c r="B502" s="245" t="s">
        <v>712</v>
      </c>
      <c r="AE502" s="245" t="s">
        <v>151</v>
      </c>
      <c r="AG502" s="245" t="s">
        <v>153</v>
      </c>
      <c r="AT502" s="245" t="s">
        <v>712</v>
      </c>
    </row>
    <row r="503" spans="1:46" s="245" customFormat="1" ht="13.8" x14ac:dyDescent="0.25">
      <c r="A503" s="245">
        <v>423105</v>
      </c>
      <c r="B503" s="245" t="s">
        <v>712</v>
      </c>
      <c r="AE503" s="245" t="s">
        <v>149</v>
      </c>
      <c r="AI503" s="245" t="s">
        <v>149</v>
      </c>
      <c r="AL503" s="245" t="s">
        <v>149</v>
      </c>
      <c r="AM503" s="245" t="s">
        <v>149</v>
      </c>
      <c r="AQ503" s="245" t="s">
        <v>149</v>
      </c>
      <c r="AT503" s="245" t="s">
        <v>712</v>
      </c>
    </row>
    <row r="504" spans="1:46" s="245" customFormat="1" ht="13.8" x14ac:dyDescent="0.25">
      <c r="A504" s="245">
        <v>423110</v>
      </c>
      <c r="B504" s="245" t="s">
        <v>712</v>
      </c>
      <c r="R504" s="245" t="s">
        <v>153</v>
      </c>
      <c r="AK504" s="245" t="s">
        <v>153</v>
      </c>
      <c r="AM504" s="245" t="s">
        <v>153</v>
      </c>
      <c r="AN504" s="245" t="s">
        <v>151</v>
      </c>
      <c r="AO504" s="245" t="s">
        <v>151</v>
      </c>
      <c r="AR504" s="245" t="s">
        <v>151</v>
      </c>
      <c r="AT504" s="245" t="s">
        <v>712</v>
      </c>
    </row>
    <row r="505" spans="1:46" s="245" customFormat="1" ht="13.8" x14ac:dyDescent="0.25">
      <c r="A505" s="245">
        <v>423124</v>
      </c>
      <c r="B505" s="245" t="s">
        <v>712</v>
      </c>
      <c r="AN505" s="245" t="s">
        <v>149</v>
      </c>
      <c r="AO505" s="245" t="s">
        <v>149</v>
      </c>
      <c r="AT505" s="245" t="s">
        <v>712</v>
      </c>
    </row>
    <row r="506" spans="1:46" s="245" customFormat="1" ht="13.8" x14ac:dyDescent="0.25">
      <c r="A506" s="245">
        <v>423135</v>
      </c>
      <c r="B506" s="245" t="s">
        <v>712</v>
      </c>
      <c r="AM506" s="245" t="s">
        <v>2208</v>
      </c>
      <c r="AP506" s="245" t="s">
        <v>2208</v>
      </c>
      <c r="AS506" s="245" t="s">
        <v>2210</v>
      </c>
      <c r="AT506" s="245" t="s">
        <v>712</v>
      </c>
    </row>
    <row r="507" spans="1:46" s="245" customFormat="1" ht="13.8" x14ac:dyDescent="0.25">
      <c r="A507" s="245">
        <v>423137</v>
      </c>
      <c r="B507" s="245" t="s">
        <v>712</v>
      </c>
      <c r="R507" s="245" t="s">
        <v>2208</v>
      </c>
      <c r="AD507" s="245" t="s">
        <v>2208</v>
      </c>
      <c r="AE507" s="245" t="s">
        <v>2208</v>
      </c>
      <c r="AF507" s="245" t="s">
        <v>2208</v>
      </c>
      <c r="AI507" s="245" t="s">
        <v>2208</v>
      </c>
      <c r="AK507" s="245" t="s">
        <v>2208</v>
      </c>
      <c r="AL507" s="245" t="s">
        <v>2208</v>
      </c>
      <c r="AM507" s="245" t="s">
        <v>2208</v>
      </c>
      <c r="AN507" s="245" t="s">
        <v>2208</v>
      </c>
      <c r="AO507" s="245" t="s">
        <v>2208</v>
      </c>
      <c r="AP507" s="245" t="s">
        <v>2208</v>
      </c>
      <c r="AQ507" s="245" t="s">
        <v>2208</v>
      </c>
      <c r="AR507" s="245" t="s">
        <v>2208</v>
      </c>
      <c r="AS507" s="245" t="s">
        <v>2223</v>
      </c>
      <c r="AT507" s="245" t="s">
        <v>712</v>
      </c>
    </row>
    <row r="508" spans="1:46" s="245" customFormat="1" ht="13.8" x14ac:dyDescent="0.25">
      <c r="A508" s="245">
        <v>423160</v>
      </c>
      <c r="B508" s="245" t="s">
        <v>712</v>
      </c>
      <c r="P508" s="245" t="s">
        <v>153</v>
      </c>
      <c r="AD508" s="245" t="s">
        <v>153</v>
      </c>
      <c r="AF508" s="245" t="s">
        <v>151</v>
      </c>
      <c r="AI508" s="245" t="s">
        <v>149</v>
      </c>
      <c r="AL508" s="245" t="s">
        <v>149</v>
      </c>
      <c r="AM508" s="245" t="s">
        <v>149</v>
      </c>
      <c r="AN508" s="245" t="s">
        <v>149</v>
      </c>
      <c r="AO508" s="245" t="s">
        <v>149</v>
      </c>
      <c r="AP508" s="245" t="s">
        <v>149</v>
      </c>
      <c r="AQ508" s="245" t="s">
        <v>149</v>
      </c>
      <c r="AR508" s="245" t="s">
        <v>149</v>
      </c>
      <c r="AT508" s="245" t="s">
        <v>712</v>
      </c>
    </row>
    <row r="509" spans="1:46" s="245" customFormat="1" ht="13.8" x14ac:dyDescent="0.25">
      <c r="A509" s="245">
        <v>423163</v>
      </c>
      <c r="B509" s="245" t="s">
        <v>712</v>
      </c>
      <c r="L509" s="245" t="s">
        <v>153</v>
      </c>
      <c r="S509" s="245" t="s">
        <v>153</v>
      </c>
      <c r="AR509" s="245" t="s">
        <v>151</v>
      </c>
      <c r="AT509" s="245" t="s">
        <v>712</v>
      </c>
    </row>
    <row r="510" spans="1:46" s="245" customFormat="1" ht="13.8" x14ac:dyDescent="0.25">
      <c r="A510" s="245">
        <v>423170</v>
      </c>
      <c r="B510" s="245" t="s">
        <v>712</v>
      </c>
      <c r="Q510" s="245" t="s">
        <v>153</v>
      </c>
      <c r="V510" s="245" t="s">
        <v>153</v>
      </c>
      <c r="AE510" s="245" t="s">
        <v>153</v>
      </c>
      <c r="AF510" s="245" t="s">
        <v>153</v>
      </c>
      <c r="AI510" s="245" t="s">
        <v>149</v>
      </c>
      <c r="AK510" s="245" t="s">
        <v>149</v>
      </c>
      <c r="AL510" s="245" t="s">
        <v>151</v>
      </c>
      <c r="AM510" s="245" t="s">
        <v>149</v>
      </c>
      <c r="AN510" s="245" t="s">
        <v>149</v>
      </c>
      <c r="AO510" s="245" t="s">
        <v>149</v>
      </c>
      <c r="AP510" s="245" t="s">
        <v>149</v>
      </c>
      <c r="AQ510" s="245" t="s">
        <v>151</v>
      </c>
      <c r="AR510" s="245" t="s">
        <v>149</v>
      </c>
      <c r="AT510" s="245" t="s">
        <v>712</v>
      </c>
    </row>
    <row r="511" spans="1:46" s="245" customFormat="1" ht="13.8" x14ac:dyDescent="0.25">
      <c r="A511" s="245">
        <v>423182</v>
      </c>
      <c r="B511" s="245" t="s">
        <v>712</v>
      </c>
      <c r="AO511" s="245" t="s">
        <v>149</v>
      </c>
      <c r="AP511" s="245" t="s">
        <v>149</v>
      </c>
      <c r="AQ511" s="245" t="s">
        <v>149</v>
      </c>
      <c r="AR511" s="245" t="s">
        <v>149</v>
      </c>
      <c r="AT511" s="245" t="s">
        <v>712</v>
      </c>
    </row>
    <row r="512" spans="1:46" s="245" customFormat="1" ht="13.8" x14ac:dyDescent="0.25">
      <c r="A512" s="245">
        <v>423185</v>
      </c>
      <c r="B512" s="245" t="s">
        <v>769</v>
      </c>
      <c r="N512" s="245" t="s">
        <v>2208</v>
      </c>
      <c r="AD512" s="245" t="s">
        <v>2208</v>
      </c>
      <c r="AF512" s="245" t="s">
        <v>2208</v>
      </c>
      <c r="AI512" s="245" t="s">
        <v>2208</v>
      </c>
      <c r="AJ512" s="245" t="s">
        <v>2208</v>
      </c>
      <c r="AK512" s="245" t="s">
        <v>2208</v>
      </c>
      <c r="AL512" s="245" t="s">
        <v>2208</v>
      </c>
      <c r="AM512" s="245" t="s">
        <v>2208</v>
      </c>
      <c r="AS512" s="245" t="s">
        <v>2210</v>
      </c>
      <c r="AT512" s="245" t="s">
        <v>158</v>
      </c>
    </row>
    <row r="513" spans="1:65" s="245" customFormat="1" ht="13.8" x14ac:dyDescent="0.25">
      <c r="A513" s="245">
        <v>423191</v>
      </c>
      <c r="B513" s="245" t="s">
        <v>769</v>
      </c>
      <c r="O513" s="245" t="s">
        <v>153</v>
      </c>
      <c r="Q513" s="245" t="s">
        <v>153</v>
      </c>
      <c r="Z513" s="245" t="s">
        <v>153</v>
      </c>
      <c r="AE513" s="245" t="s">
        <v>151</v>
      </c>
      <c r="AI513" s="245" t="s">
        <v>149</v>
      </c>
      <c r="AJ513" s="245" t="s">
        <v>149</v>
      </c>
      <c r="AK513" s="245" t="s">
        <v>149</v>
      </c>
      <c r="AL513" s="245" t="s">
        <v>149</v>
      </c>
      <c r="AM513" s="245" t="s">
        <v>149</v>
      </c>
      <c r="AT513" s="245" t="s">
        <v>158</v>
      </c>
    </row>
    <row r="514" spans="1:65" s="245" customFormat="1" ht="13.8" x14ac:dyDescent="0.25">
      <c r="A514" s="245">
        <v>423206</v>
      </c>
      <c r="B514" s="245" t="s">
        <v>712</v>
      </c>
      <c r="AN514" s="245" t="s">
        <v>2208</v>
      </c>
      <c r="AO514" s="245" t="s">
        <v>2208</v>
      </c>
      <c r="AP514" s="245" t="s">
        <v>2208</v>
      </c>
      <c r="AQ514" s="245" t="s">
        <v>2208</v>
      </c>
      <c r="AR514" s="245" t="s">
        <v>2208</v>
      </c>
      <c r="AS514" s="245" t="s">
        <v>691</v>
      </c>
      <c r="AT514" s="245" t="s">
        <v>712</v>
      </c>
    </row>
    <row r="515" spans="1:65" s="245" customFormat="1" ht="13.8" x14ac:dyDescent="0.25">
      <c r="A515" s="245">
        <v>423210</v>
      </c>
      <c r="B515" s="245" t="s">
        <v>712</v>
      </c>
      <c r="AJ515" s="245" t="s">
        <v>153</v>
      </c>
      <c r="AK515" s="245" t="s">
        <v>149</v>
      </c>
      <c r="AL515" s="245" t="s">
        <v>149</v>
      </c>
      <c r="AO515" s="245" t="s">
        <v>151</v>
      </c>
      <c r="AP515" s="245" t="s">
        <v>149</v>
      </c>
      <c r="AQ515" s="245" t="s">
        <v>149</v>
      </c>
      <c r="AR515" s="245" t="s">
        <v>149</v>
      </c>
      <c r="AT515" s="245" t="s">
        <v>712</v>
      </c>
    </row>
    <row r="516" spans="1:65" s="245" customFormat="1" ht="13.8" x14ac:dyDescent="0.25">
      <c r="A516" s="245">
        <v>423216</v>
      </c>
      <c r="B516" s="245" t="s">
        <v>712</v>
      </c>
      <c r="Q516" s="245" t="s">
        <v>153</v>
      </c>
      <c r="AL516" s="245" t="s">
        <v>153</v>
      </c>
      <c r="AT516" s="245" t="s">
        <v>712</v>
      </c>
    </row>
    <row r="517" spans="1:65" s="245" customFormat="1" ht="13.8" x14ac:dyDescent="0.25">
      <c r="A517" s="245">
        <v>423221</v>
      </c>
      <c r="B517" s="245" t="s">
        <v>712</v>
      </c>
      <c r="AM517" s="245" t="s">
        <v>151</v>
      </c>
      <c r="AN517" s="245" t="s">
        <v>149</v>
      </c>
      <c r="AO517" s="245" t="s">
        <v>149</v>
      </c>
      <c r="AP517" s="245" t="s">
        <v>149</v>
      </c>
      <c r="AQ517" s="245" t="s">
        <v>149</v>
      </c>
      <c r="AR517" s="245" t="s">
        <v>149</v>
      </c>
      <c r="AT517" s="245" t="s">
        <v>769</v>
      </c>
    </row>
    <row r="518" spans="1:65" s="245" customFormat="1" ht="13.8" x14ac:dyDescent="0.25">
      <c r="A518" s="245">
        <v>423234</v>
      </c>
      <c r="B518" s="245" t="s">
        <v>712</v>
      </c>
      <c r="AI518" s="245" t="s">
        <v>153</v>
      </c>
      <c r="AL518" s="245" t="s">
        <v>153</v>
      </c>
      <c r="AT518" s="245" t="s">
        <v>712</v>
      </c>
    </row>
    <row r="519" spans="1:65" s="245" customFormat="1" ht="13.8" x14ac:dyDescent="0.25">
      <c r="A519" s="245">
        <v>423262</v>
      </c>
      <c r="B519" s="245" t="s">
        <v>712</v>
      </c>
      <c r="S519" s="245" t="s">
        <v>153</v>
      </c>
      <c r="AE519" s="245" t="s">
        <v>153</v>
      </c>
      <c r="AK519" s="245" t="s">
        <v>149</v>
      </c>
      <c r="AM519" s="245" t="s">
        <v>149</v>
      </c>
      <c r="AN519" s="245" t="s">
        <v>149</v>
      </c>
      <c r="AQ519" s="245" t="s">
        <v>149</v>
      </c>
      <c r="AT519" s="245" t="s">
        <v>712</v>
      </c>
    </row>
    <row r="520" spans="1:65" s="245" customFormat="1" ht="13.8" x14ac:dyDescent="0.25">
      <c r="A520" s="245">
        <v>423272</v>
      </c>
      <c r="B520" s="245" t="s">
        <v>712</v>
      </c>
      <c r="V520" s="245" t="s">
        <v>153</v>
      </c>
      <c r="AE520" s="245" t="s">
        <v>153</v>
      </c>
      <c r="AL520" s="245" t="s">
        <v>151</v>
      </c>
      <c r="AN520" s="245" t="s">
        <v>149</v>
      </c>
      <c r="AO520" s="245" t="s">
        <v>151</v>
      </c>
      <c r="AP520" s="245" t="s">
        <v>151</v>
      </c>
      <c r="AQ520" s="245" t="s">
        <v>149</v>
      </c>
      <c r="AR520" s="245" t="s">
        <v>149</v>
      </c>
      <c r="AT520" s="245" t="s">
        <v>712</v>
      </c>
    </row>
    <row r="521" spans="1:65" s="245" customFormat="1" ht="13.8" x14ac:dyDescent="0.25">
      <c r="A521" s="245">
        <v>423274</v>
      </c>
      <c r="B521" s="245" t="s">
        <v>712</v>
      </c>
      <c r="AL521" s="245" t="s">
        <v>153</v>
      </c>
      <c r="AP521" s="245" t="s">
        <v>151</v>
      </c>
      <c r="AR521" s="245" t="s">
        <v>151</v>
      </c>
      <c r="AT521" s="245" t="s">
        <v>712</v>
      </c>
    </row>
    <row r="522" spans="1:65" s="245" customFormat="1" ht="13.8" x14ac:dyDescent="0.25">
      <c r="A522" s="245">
        <v>423279</v>
      </c>
      <c r="B522" s="245" t="s">
        <v>712</v>
      </c>
      <c r="H522" s="245" t="s">
        <v>153</v>
      </c>
      <c r="X522" s="245" t="s">
        <v>153</v>
      </c>
      <c r="AD522" s="245" t="s">
        <v>153</v>
      </c>
      <c r="AE522" s="245" t="s">
        <v>153</v>
      </c>
      <c r="AI522" s="245" t="s">
        <v>151</v>
      </c>
      <c r="AL522" s="245" t="s">
        <v>151</v>
      </c>
      <c r="AN522" s="245" t="s">
        <v>151</v>
      </c>
      <c r="AQ522" s="245" t="s">
        <v>151</v>
      </c>
      <c r="AR522" s="245" t="s">
        <v>151</v>
      </c>
      <c r="AT522" s="245" t="s">
        <v>712</v>
      </c>
    </row>
    <row r="523" spans="1:65" s="245" customFormat="1" ht="13.8" x14ac:dyDescent="0.25">
      <c r="A523" s="245">
        <v>423298</v>
      </c>
      <c r="B523" s="245" t="s">
        <v>712</v>
      </c>
      <c r="AA523" s="245" t="s">
        <v>153</v>
      </c>
      <c r="AB523" s="245" t="s">
        <v>153</v>
      </c>
      <c r="AF523" s="245" t="s">
        <v>153</v>
      </c>
      <c r="AI523" s="245" t="s">
        <v>153</v>
      </c>
      <c r="AL523" s="245" t="s">
        <v>153</v>
      </c>
      <c r="AM523" s="245" t="s">
        <v>153</v>
      </c>
      <c r="AO523" s="245" t="s">
        <v>153</v>
      </c>
      <c r="AP523" s="245" t="s">
        <v>149</v>
      </c>
      <c r="AQ523" s="245" t="s">
        <v>153</v>
      </c>
      <c r="AT523" s="245" t="s">
        <v>712</v>
      </c>
    </row>
    <row r="524" spans="1:65" s="245" customFormat="1" ht="13.8" x14ac:dyDescent="0.25">
      <c r="A524" s="245">
        <v>423307</v>
      </c>
      <c r="B524" s="245" t="s">
        <v>769</v>
      </c>
      <c r="N524" s="245" t="s">
        <v>153</v>
      </c>
      <c r="AE524" s="245" t="s">
        <v>151</v>
      </c>
      <c r="AF524" s="245" t="s">
        <v>151</v>
      </c>
      <c r="AG524" s="245" t="s">
        <v>153</v>
      </c>
      <c r="AI524" s="245" t="s">
        <v>149</v>
      </c>
      <c r="AJ524" s="245" t="s">
        <v>149</v>
      </c>
      <c r="AK524" s="245" t="s">
        <v>149</v>
      </c>
      <c r="AL524" s="245" t="s">
        <v>149</v>
      </c>
      <c r="AM524" s="245" t="s">
        <v>149</v>
      </c>
      <c r="AT524" s="245" t="s">
        <v>158</v>
      </c>
    </row>
    <row r="525" spans="1:65" s="245" customFormat="1" ht="13.8" x14ac:dyDescent="0.25">
      <c r="A525" s="245">
        <v>423333</v>
      </c>
      <c r="B525" s="245" t="s">
        <v>712</v>
      </c>
      <c r="S525" s="245" t="s">
        <v>2208</v>
      </c>
      <c r="AA525" s="245" t="s">
        <v>2208</v>
      </c>
      <c r="AE525" s="245" t="s">
        <v>2208</v>
      </c>
      <c r="AF525" s="245" t="s">
        <v>2208</v>
      </c>
      <c r="AI525" s="245" t="s">
        <v>2208</v>
      </c>
      <c r="AJ525" s="245" t="s">
        <v>2208</v>
      </c>
      <c r="AK525" s="245" t="s">
        <v>2208</v>
      </c>
      <c r="AL525" s="245" t="s">
        <v>2208</v>
      </c>
      <c r="AM525" s="245" t="s">
        <v>2208</v>
      </c>
      <c r="AN525" s="245" t="s">
        <v>2208</v>
      </c>
      <c r="AO525" s="245" t="s">
        <v>2208</v>
      </c>
      <c r="AP525" s="245" t="s">
        <v>2208</v>
      </c>
      <c r="AQ525" s="245" t="s">
        <v>2208</v>
      </c>
      <c r="AR525" s="245" t="s">
        <v>2208</v>
      </c>
      <c r="AS525" s="245" t="s">
        <v>713</v>
      </c>
      <c r="AT525" s="245" t="s">
        <v>712</v>
      </c>
      <c r="BM525" s="237"/>
    </row>
    <row r="526" spans="1:65" s="245" customFormat="1" ht="13.8" x14ac:dyDescent="0.25">
      <c r="A526" s="245">
        <v>423352</v>
      </c>
      <c r="B526" s="245" t="s">
        <v>712</v>
      </c>
      <c r="AM526" s="245" t="s">
        <v>151</v>
      </c>
      <c r="AN526" s="245" t="s">
        <v>149</v>
      </c>
      <c r="AO526" s="245" t="s">
        <v>149</v>
      </c>
      <c r="AP526" s="245" t="s">
        <v>149</v>
      </c>
      <c r="AQ526" s="245" t="s">
        <v>149</v>
      </c>
      <c r="AR526" s="245" t="s">
        <v>149</v>
      </c>
      <c r="AT526" s="245" t="s">
        <v>712</v>
      </c>
    </row>
    <row r="527" spans="1:65" s="245" customFormat="1" ht="13.8" x14ac:dyDescent="0.25">
      <c r="A527" s="245">
        <v>423383</v>
      </c>
      <c r="B527" s="245" t="s">
        <v>712</v>
      </c>
      <c r="S527" s="245" t="s">
        <v>2208</v>
      </c>
      <c r="AS527" s="245" t="s">
        <v>2210</v>
      </c>
      <c r="AT527" s="245" t="s">
        <v>712</v>
      </c>
    </row>
    <row r="528" spans="1:65" s="245" customFormat="1" ht="13.8" x14ac:dyDescent="0.25">
      <c r="A528" s="245">
        <v>423387</v>
      </c>
      <c r="B528" s="245" t="s">
        <v>712</v>
      </c>
      <c r="E528" s="245" t="s">
        <v>2208</v>
      </c>
      <c r="V528" s="245" t="s">
        <v>2208</v>
      </c>
      <c r="AD528" s="245" t="s">
        <v>2208</v>
      </c>
      <c r="AM528" s="245" t="s">
        <v>2208</v>
      </c>
      <c r="AN528" s="245" t="s">
        <v>2208</v>
      </c>
      <c r="AO528" s="245" t="s">
        <v>2208</v>
      </c>
      <c r="AP528" s="245" t="s">
        <v>2208</v>
      </c>
      <c r="AQ528" s="245" t="s">
        <v>2208</v>
      </c>
      <c r="AR528" s="245" t="s">
        <v>2208</v>
      </c>
      <c r="AS528" s="245" t="s">
        <v>690</v>
      </c>
      <c r="AT528" s="245" t="s">
        <v>769</v>
      </c>
    </row>
    <row r="529" spans="1:65" s="245" customFormat="1" ht="13.8" x14ac:dyDescent="0.25">
      <c r="A529" s="245">
        <v>423395</v>
      </c>
      <c r="B529" s="245" t="s">
        <v>712</v>
      </c>
      <c r="AD529" s="245" t="s">
        <v>153</v>
      </c>
      <c r="AH529" s="245" t="s">
        <v>151</v>
      </c>
      <c r="AQ529" s="245" t="s">
        <v>151</v>
      </c>
      <c r="AT529" s="245" t="s">
        <v>712</v>
      </c>
    </row>
    <row r="530" spans="1:65" s="245" customFormat="1" ht="13.8" x14ac:dyDescent="0.25">
      <c r="A530" s="245">
        <v>423398</v>
      </c>
      <c r="B530" s="245" t="s">
        <v>712</v>
      </c>
      <c r="AN530" s="245" t="s">
        <v>149</v>
      </c>
      <c r="AO530" s="245" t="s">
        <v>149</v>
      </c>
      <c r="AP530" s="245" t="s">
        <v>149</v>
      </c>
      <c r="AQ530" s="245" t="s">
        <v>149</v>
      </c>
      <c r="AR530" s="245" t="s">
        <v>149</v>
      </c>
      <c r="AT530" s="245" t="s">
        <v>769</v>
      </c>
    </row>
    <row r="531" spans="1:65" s="245" customFormat="1" ht="13.8" x14ac:dyDescent="0.25">
      <c r="A531" s="245">
        <v>423404</v>
      </c>
      <c r="B531" s="245" t="s">
        <v>712</v>
      </c>
      <c r="AE531" s="245" t="s">
        <v>149</v>
      </c>
      <c r="AI531" s="245" t="s">
        <v>151</v>
      </c>
      <c r="AK531" s="245" t="s">
        <v>149</v>
      </c>
      <c r="AN531" s="245" t="s">
        <v>149</v>
      </c>
      <c r="AP531" s="245" t="s">
        <v>151</v>
      </c>
      <c r="AR531" s="245" t="s">
        <v>149</v>
      </c>
      <c r="AT531" s="245" t="s">
        <v>712</v>
      </c>
    </row>
    <row r="532" spans="1:65" s="245" customFormat="1" ht="13.8" x14ac:dyDescent="0.25">
      <c r="A532" s="245">
        <v>423405</v>
      </c>
      <c r="B532" s="245" t="s">
        <v>769</v>
      </c>
      <c r="R532" s="245" t="s">
        <v>153</v>
      </c>
      <c r="AE532" s="245" t="s">
        <v>153</v>
      </c>
      <c r="AF532" s="245" t="s">
        <v>153</v>
      </c>
      <c r="AI532" s="245" t="s">
        <v>149</v>
      </c>
      <c r="AJ532" s="245" t="s">
        <v>149</v>
      </c>
      <c r="AK532" s="245" t="s">
        <v>149</v>
      </c>
      <c r="AL532" s="245" t="s">
        <v>149</v>
      </c>
      <c r="AM532" s="245" t="s">
        <v>149</v>
      </c>
      <c r="AT532" s="245" t="s">
        <v>158</v>
      </c>
    </row>
    <row r="533" spans="1:65" s="245" customFormat="1" ht="13.8" x14ac:dyDescent="0.25">
      <c r="A533" s="245">
        <v>423417</v>
      </c>
      <c r="B533" s="245" t="s">
        <v>712</v>
      </c>
      <c r="AM533" s="245" t="s">
        <v>153</v>
      </c>
      <c r="AT533" s="245" t="s">
        <v>712</v>
      </c>
    </row>
    <row r="534" spans="1:65" s="245" customFormat="1" ht="13.8" x14ac:dyDescent="0.25">
      <c r="A534" s="245">
        <v>423421</v>
      </c>
      <c r="B534" s="245" t="s">
        <v>712</v>
      </c>
      <c r="L534" s="245" t="s">
        <v>153</v>
      </c>
      <c r="R534" s="245" t="s">
        <v>151</v>
      </c>
      <c r="AE534" s="245" t="s">
        <v>149</v>
      </c>
      <c r="AG534" s="245" t="s">
        <v>153</v>
      </c>
      <c r="AI534" s="245" t="s">
        <v>149</v>
      </c>
      <c r="AJ534" s="245" t="s">
        <v>151</v>
      </c>
      <c r="AK534" s="245" t="s">
        <v>149</v>
      </c>
      <c r="AL534" s="245" t="s">
        <v>149</v>
      </c>
      <c r="AM534" s="245" t="s">
        <v>149</v>
      </c>
      <c r="AN534" s="245" t="s">
        <v>149</v>
      </c>
      <c r="AO534" s="245" t="s">
        <v>149</v>
      </c>
      <c r="AP534" s="245" t="s">
        <v>149</v>
      </c>
      <c r="AQ534" s="245" t="s">
        <v>149</v>
      </c>
      <c r="AR534" s="245" t="s">
        <v>149</v>
      </c>
      <c r="AT534" s="245" t="s">
        <v>712</v>
      </c>
      <c r="BM534" s="237"/>
    </row>
    <row r="535" spans="1:65" s="245" customFormat="1" ht="13.8" x14ac:dyDescent="0.25">
      <c r="A535" s="245">
        <v>423423</v>
      </c>
      <c r="B535" s="245" t="s">
        <v>712</v>
      </c>
      <c r="H535" s="245" t="s">
        <v>153</v>
      </c>
      <c r="S535" s="245" t="s">
        <v>153</v>
      </c>
      <c r="AT535" s="245" t="s">
        <v>712</v>
      </c>
    </row>
    <row r="536" spans="1:65" s="245" customFormat="1" ht="13.8" x14ac:dyDescent="0.25">
      <c r="A536" s="245">
        <v>423455</v>
      </c>
      <c r="B536" s="245" t="s">
        <v>769</v>
      </c>
      <c r="AI536" s="245" t="s">
        <v>2208</v>
      </c>
      <c r="AJ536" s="245" t="s">
        <v>2208</v>
      </c>
      <c r="AK536" s="245" t="s">
        <v>2208</v>
      </c>
      <c r="AL536" s="245" t="s">
        <v>2208</v>
      </c>
      <c r="AM536" s="245" t="s">
        <v>2208</v>
      </c>
      <c r="AS536" s="245" t="s">
        <v>702</v>
      </c>
      <c r="AT536" s="245" t="s">
        <v>158</v>
      </c>
    </row>
    <row r="537" spans="1:65" s="245" customFormat="1" ht="13.8" x14ac:dyDescent="0.25">
      <c r="A537" s="245">
        <v>423456</v>
      </c>
      <c r="B537" s="245" t="s">
        <v>769</v>
      </c>
      <c r="S537" s="245" t="s">
        <v>153</v>
      </c>
      <c r="AA537" s="245" t="s">
        <v>153</v>
      </c>
      <c r="AF537" s="245" t="s">
        <v>151</v>
      </c>
      <c r="AI537" s="245" t="s">
        <v>149</v>
      </c>
      <c r="AJ537" s="245" t="s">
        <v>149</v>
      </c>
      <c r="AK537" s="245" t="s">
        <v>149</v>
      </c>
      <c r="AL537" s="245" t="s">
        <v>149</v>
      </c>
      <c r="AM537" s="245" t="s">
        <v>149</v>
      </c>
      <c r="AT537" s="245" t="s">
        <v>158</v>
      </c>
    </row>
    <row r="538" spans="1:65" s="245" customFormat="1" ht="13.8" x14ac:dyDescent="0.25">
      <c r="A538" s="245">
        <v>423462</v>
      </c>
      <c r="B538" s="245" t="s">
        <v>712</v>
      </c>
      <c r="N538" s="245" t="s">
        <v>153</v>
      </c>
      <c r="AF538" s="245" t="s">
        <v>153</v>
      </c>
      <c r="AI538" s="245" t="s">
        <v>153</v>
      </c>
      <c r="AM538" s="245" t="s">
        <v>153</v>
      </c>
      <c r="AO538" s="245" t="s">
        <v>153</v>
      </c>
      <c r="AP538" s="245" t="s">
        <v>153</v>
      </c>
      <c r="AT538" s="245" t="s">
        <v>712</v>
      </c>
    </row>
    <row r="539" spans="1:65" s="245" customFormat="1" ht="13.8" x14ac:dyDescent="0.25">
      <c r="A539" s="245">
        <v>423476</v>
      </c>
      <c r="B539" s="245" t="s">
        <v>712</v>
      </c>
      <c r="Q539" s="245" t="s">
        <v>153</v>
      </c>
      <c r="AN539" s="245" t="s">
        <v>153</v>
      </c>
      <c r="AT539" s="245" t="s">
        <v>712</v>
      </c>
    </row>
    <row r="540" spans="1:65" s="245" customFormat="1" ht="13.8" x14ac:dyDescent="0.25">
      <c r="A540" s="245">
        <v>423477</v>
      </c>
      <c r="B540" s="245" t="s">
        <v>712</v>
      </c>
      <c r="P540" s="245" t="s">
        <v>153</v>
      </c>
      <c r="AF540" s="245" t="s">
        <v>153</v>
      </c>
      <c r="AG540" s="245" t="s">
        <v>153</v>
      </c>
      <c r="AI540" s="245" t="s">
        <v>151</v>
      </c>
      <c r="AM540" s="245" t="s">
        <v>149</v>
      </c>
      <c r="AN540" s="245" t="s">
        <v>149</v>
      </c>
      <c r="AO540" s="245" t="s">
        <v>149</v>
      </c>
      <c r="AP540" s="245" t="s">
        <v>149</v>
      </c>
      <c r="AQ540" s="245" t="s">
        <v>149</v>
      </c>
      <c r="AR540" s="245" t="s">
        <v>149</v>
      </c>
      <c r="AT540" s="245" t="s">
        <v>769</v>
      </c>
    </row>
    <row r="541" spans="1:65" s="245" customFormat="1" ht="13.8" x14ac:dyDescent="0.25">
      <c r="A541" s="245">
        <v>423481</v>
      </c>
      <c r="B541" s="245" t="s">
        <v>712</v>
      </c>
      <c r="R541" s="245" t="s">
        <v>151</v>
      </c>
      <c r="AE541" s="245" t="s">
        <v>149</v>
      </c>
      <c r="AL541" s="245" t="s">
        <v>153</v>
      </c>
      <c r="AM541" s="245" t="s">
        <v>153</v>
      </c>
      <c r="AO541" s="245" t="s">
        <v>151</v>
      </c>
      <c r="AP541" s="245" t="s">
        <v>153</v>
      </c>
      <c r="AT541" s="245" t="s">
        <v>712</v>
      </c>
    </row>
    <row r="542" spans="1:65" s="245" customFormat="1" ht="13.8" x14ac:dyDescent="0.25">
      <c r="A542" s="245">
        <v>423483</v>
      </c>
      <c r="B542" s="245" t="s">
        <v>769</v>
      </c>
      <c r="R542" s="245" t="s">
        <v>2208</v>
      </c>
      <c r="S542" s="245" t="s">
        <v>2208</v>
      </c>
      <c r="AE542" s="245" t="s">
        <v>2208</v>
      </c>
      <c r="AF542" s="245" t="s">
        <v>2208</v>
      </c>
      <c r="AI542" s="245" t="s">
        <v>2208</v>
      </c>
      <c r="AJ542" s="245" t="s">
        <v>2208</v>
      </c>
      <c r="AK542" s="245" t="s">
        <v>2208</v>
      </c>
      <c r="AL542" s="245" t="s">
        <v>2208</v>
      </c>
      <c r="AM542" s="245" t="s">
        <v>2208</v>
      </c>
      <c r="AS542" s="245" t="s">
        <v>702</v>
      </c>
      <c r="AT542" s="245" t="s">
        <v>158</v>
      </c>
    </row>
    <row r="543" spans="1:65" s="245" customFormat="1" ht="13.8" x14ac:dyDescent="0.25">
      <c r="A543" s="245">
        <v>423485</v>
      </c>
      <c r="B543" s="245" t="s">
        <v>712</v>
      </c>
      <c r="AI543" s="245" t="s">
        <v>151</v>
      </c>
      <c r="AJ543" s="245" t="s">
        <v>153</v>
      </c>
      <c r="AK543" s="245" t="s">
        <v>151</v>
      </c>
      <c r="AL543" s="245" t="s">
        <v>151</v>
      </c>
      <c r="AM543" s="245" t="s">
        <v>149</v>
      </c>
      <c r="AN543" s="245" t="s">
        <v>149</v>
      </c>
      <c r="AO543" s="245" t="s">
        <v>149</v>
      </c>
      <c r="AP543" s="245" t="s">
        <v>149</v>
      </c>
      <c r="AQ543" s="245" t="s">
        <v>149</v>
      </c>
      <c r="AR543" s="245" t="s">
        <v>149</v>
      </c>
      <c r="AT543" s="245" t="s">
        <v>712</v>
      </c>
    </row>
    <row r="544" spans="1:65" s="245" customFormat="1" ht="13.8" x14ac:dyDescent="0.25">
      <c r="A544" s="245">
        <v>423486</v>
      </c>
      <c r="B544" s="245" t="s">
        <v>712</v>
      </c>
      <c r="K544" s="245" t="s">
        <v>153</v>
      </c>
      <c r="AF544" s="245" t="s">
        <v>153</v>
      </c>
      <c r="AG544" s="245" t="s">
        <v>153</v>
      </c>
      <c r="AI544" s="245" t="s">
        <v>149</v>
      </c>
      <c r="AJ544" s="245" t="s">
        <v>149</v>
      </c>
      <c r="AK544" s="245" t="s">
        <v>149</v>
      </c>
      <c r="AL544" s="245" t="s">
        <v>149</v>
      </c>
      <c r="AM544" s="245" t="s">
        <v>149</v>
      </c>
      <c r="AN544" s="245" t="s">
        <v>149</v>
      </c>
      <c r="AO544" s="245" t="s">
        <v>149</v>
      </c>
      <c r="AP544" s="245" t="s">
        <v>149</v>
      </c>
      <c r="AQ544" s="245" t="s">
        <v>149</v>
      </c>
      <c r="AR544" s="245" t="s">
        <v>149</v>
      </c>
      <c r="AT544" s="245" t="s">
        <v>712</v>
      </c>
    </row>
    <row r="545" spans="1:65" s="245" customFormat="1" ht="13.8" x14ac:dyDescent="0.25">
      <c r="A545" s="245">
        <v>423495</v>
      </c>
      <c r="B545" s="245" t="s">
        <v>712</v>
      </c>
      <c r="L545" s="245" t="s">
        <v>149</v>
      </c>
      <c r="N545" s="245" t="s">
        <v>153</v>
      </c>
      <c r="R545" s="245" t="s">
        <v>149</v>
      </c>
      <c r="AI545" s="245" t="s">
        <v>149</v>
      </c>
      <c r="AK545" s="245" t="s">
        <v>149</v>
      </c>
      <c r="AL545" s="245" t="s">
        <v>149</v>
      </c>
      <c r="AM545" s="245" t="s">
        <v>149</v>
      </c>
      <c r="AN545" s="245" t="s">
        <v>149</v>
      </c>
      <c r="AO545" s="245" t="s">
        <v>149</v>
      </c>
      <c r="AP545" s="245" t="s">
        <v>149</v>
      </c>
      <c r="AQ545" s="245" t="s">
        <v>149</v>
      </c>
      <c r="AR545" s="245" t="s">
        <v>149</v>
      </c>
      <c r="AT545" s="245" t="s">
        <v>712</v>
      </c>
    </row>
    <row r="546" spans="1:65" s="245" customFormat="1" ht="13.8" x14ac:dyDescent="0.25">
      <c r="A546" s="245">
        <v>423501</v>
      </c>
      <c r="B546" s="245" t="s">
        <v>712</v>
      </c>
      <c r="AM546" s="245" t="s">
        <v>2208</v>
      </c>
      <c r="AS546" s="245" t="s">
        <v>2223</v>
      </c>
      <c r="AT546" s="245" t="s">
        <v>712</v>
      </c>
    </row>
    <row r="547" spans="1:65" s="245" customFormat="1" ht="13.8" x14ac:dyDescent="0.25">
      <c r="A547" s="245">
        <v>423507</v>
      </c>
      <c r="B547" s="245" t="s">
        <v>712</v>
      </c>
      <c r="G547" s="245" t="s">
        <v>2208</v>
      </c>
      <c r="L547" s="245" t="s">
        <v>2208</v>
      </c>
      <c r="S547" s="245" t="s">
        <v>2208</v>
      </c>
      <c r="AE547" s="245" t="s">
        <v>2208</v>
      </c>
      <c r="AI547" s="245" t="s">
        <v>2208</v>
      </c>
      <c r="AJ547" s="245" t="s">
        <v>2208</v>
      </c>
      <c r="AK547" s="245" t="s">
        <v>2208</v>
      </c>
      <c r="AL547" s="245" t="s">
        <v>2208</v>
      </c>
      <c r="AM547" s="245" t="s">
        <v>2208</v>
      </c>
      <c r="AN547" s="245" t="s">
        <v>2208</v>
      </c>
      <c r="AO547" s="245" t="s">
        <v>2208</v>
      </c>
      <c r="AP547" s="245" t="s">
        <v>2208</v>
      </c>
      <c r="AQ547" s="245" t="s">
        <v>2208</v>
      </c>
      <c r="AR547" s="245" t="s">
        <v>2208</v>
      </c>
      <c r="AS547" s="245" t="s">
        <v>742</v>
      </c>
      <c r="AT547" s="245" t="s">
        <v>769</v>
      </c>
      <c r="BM547" s="237"/>
    </row>
    <row r="548" spans="1:65" s="245" customFormat="1" ht="13.8" x14ac:dyDescent="0.25">
      <c r="A548" s="245">
        <v>423525</v>
      </c>
      <c r="B548" s="245" t="s">
        <v>712</v>
      </c>
      <c r="AI548" s="245" t="s">
        <v>151</v>
      </c>
      <c r="AL548" s="245" t="s">
        <v>151</v>
      </c>
      <c r="AN548" s="245" t="s">
        <v>149</v>
      </c>
      <c r="AQ548" s="245" t="s">
        <v>151</v>
      </c>
      <c r="AT548" s="245" t="s">
        <v>712</v>
      </c>
    </row>
    <row r="549" spans="1:65" s="245" customFormat="1" ht="13.8" x14ac:dyDescent="0.25">
      <c r="A549" s="245">
        <v>423527</v>
      </c>
      <c r="B549" s="245" t="s">
        <v>712</v>
      </c>
      <c r="P549" s="245" t="s">
        <v>153</v>
      </c>
      <c r="Q549" s="245" t="s">
        <v>151</v>
      </c>
      <c r="V549" s="245" t="s">
        <v>153</v>
      </c>
      <c r="AC549" s="245" t="s">
        <v>153</v>
      </c>
      <c r="AI549" s="245" t="s">
        <v>149</v>
      </c>
      <c r="AJ549" s="245" t="s">
        <v>149</v>
      </c>
      <c r="AK549" s="245" t="s">
        <v>149</v>
      </c>
      <c r="AL549" s="245" t="s">
        <v>149</v>
      </c>
      <c r="AM549" s="245" t="s">
        <v>149</v>
      </c>
      <c r="AN549" s="245" t="s">
        <v>149</v>
      </c>
      <c r="AO549" s="245" t="s">
        <v>149</v>
      </c>
      <c r="AP549" s="245" t="s">
        <v>149</v>
      </c>
      <c r="AQ549" s="245" t="s">
        <v>149</v>
      </c>
      <c r="AR549" s="245" t="s">
        <v>149</v>
      </c>
      <c r="AT549" s="245" t="s">
        <v>769</v>
      </c>
      <c r="BM549" s="237"/>
    </row>
    <row r="550" spans="1:65" s="245" customFormat="1" ht="13.8" x14ac:dyDescent="0.25">
      <c r="A550" s="245">
        <v>423548</v>
      </c>
      <c r="B550" s="245" t="s">
        <v>712</v>
      </c>
      <c r="I550" s="245" t="s">
        <v>153</v>
      </c>
      <c r="AF550" s="245" t="s">
        <v>153</v>
      </c>
      <c r="AT550" s="245" t="s">
        <v>712</v>
      </c>
    </row>
    <row r="551" spans="1:65" s="245" customFormat="1" ht="13.8" x14ac:dyDescent="0.25">
      <c r="A551" s="245">
        <v>423551</v>
      </c>
      <c r="B551" s="245" t="s">
        <v>712</v>
      </c>
      <c r="H551" s="245" t="s">
        <v>153</v>
      </c>
      <c r="S551" s="245" t="s">
        <v>151</v>
      </c>
      <c r="W551" s="245" t="s">
        <v>153</v>
      </c>
      <c r="AK551" s="245" t="s">
        <v>151</v>
      </c>
      <c r="AL551" s="245" t="s">
        <v>151</v>
      </c>
      <c r="AM551" s="245" t="s">
        <v>151</v>
      </c>
      <c r="AN551" s="245" t="s">
        <v>149</v>
      </c>
      <c r="AO551" s="245" t="s">
        <v>149</v>
      </c>
      <c r="AP551" s="245" t="s">
        <v>149</v>
      </c>
      <c r="AQ551" s="245" t="s">
        <v>149</v>
      </c>
      <c r="AR551" s="245" t="s">
        <v>149</v>
      </c>
      <c r="AT551" s="245" t="s">
        <v>769</v>
      </c>
    </row>
    <row r="552" spans="1:65" s="245" customFormat="1" ht="13.8" x14ac:dyDescent="0.25">
      <c r="A552" s="245">
        <v>423553</v>
      </c>
      <c r="B552" s="245" t="s">
        <v>712</v>
      </c>
      <c r="G552" s="245" t="s">
        <v>149</v>
      </c>
      <c r="AN552" s="245" t="s">
        <v>149</v>
      </c>
      <c r="AO552" s="245" t="s">
        <v>149</v>
      </c>
      <c r="AP552" s="245" t="s">
        <v>149</v>
      </c>
      <c r="AQ552" s="245" t="s">
        <v>149</v>
      </c>
      <c r="AR552" s="245" t="s">
        <v>149</v>
      </c>
      <c r="AT552" s="245" t="s">
        <v>769</v>
      </c>
    </row>
    <row r="553" spans="1:65" s="245" customFormat="1" ht="13.8" x14ac:dyDescent="0.25">
      <c r="A553" s="245">
        <v>423574</v>
      </c>
      <c r="B553" s="245" t="s">
        <v>712</v>
      </c>
      <c r="R553" s="245" t="s">
        <v>2208</v>
      </c>
      <c r="S553" s="245" t="s">
        <v>2208</v>
      </c>
      <c r="AD553" s="245" t="s">
        <v>2208</v>
      </c>
      <c r="AK553" s="245" t="s">
        <v>2208</v>
      </c>
      <c r="AL553" s="245" t="s">
        <v>2208</v>
      </c>
      <c r="AM553" s="245" t="s">
        <v>2208</v>
      </c>
      <c r="AN553" s="245" t="s">
        <v>2208</v>
      </c>
      <c r="AO553" s="245" t="s">
        <v>2208</v>
      </c>
      <c r="AP553" s="245" t="s">
        <v>2208</v>
      </c>
      <c r="AQ553" s="245" t="s">
        <v>2208</v>
      </c>
      <c r="AR553" s="245" t="s">
        <v>2208</v>
      </c>
      <c r="AS553" s="245" t="s">
        <v>2223</v>
      </c>
      <c r="AT553" s="245" t="s">
        <v>712</v>
      </c>
    </row>
    <row r="554" spans="1:65" s="245" customFormat="1" ht="13.8" x14ac:dyDescent="0.25">
      <c r="A554" s="245">
        <v>423583</v>
      </c>
      <c r="B554" s="245" t="s">
        <v>712</v>
      </c>
      <c r="S554" s="245" t="s">
        <v>153</v>
      </c>
      <c r="AG554" s="245" t="s">
        <v>153</v>
      </c>
      <c r="AL554" s="245" t="s">
        <v>153</v>
      </c>
      <c r="AN554" s="245" t="s">
        <v>153</v>
      </c>
      <c r="AO554" s="245" t="s">
        <v>153</v>
      </c>
      <c r="AP554" s="245" t="s">
        <v>153</v>
      </c>
      <c r="AQ554" s="245" t="s">
        <v>153</v>
      </c>
      <c r="AT554" s="245" t="s">
        <v>712</v>
      </c>
    </row>
    <row r="555" spans="1:65" s="245" customFormat="1" ht="13.8" x14ac:dyDescent="0.25">
      <c r="A555" s="245">
        <v>423587</v>
      </c>
      <c r="B555" s="245" t="s">
        <v>712</v>
      </c>
      <c r="AM555" s="245" t="s">
        <v>153</v>
      </c>
      <c r="AT555" s="245" t="s">
        <v>712</v>
      </c>
    </row>
    <row r="556" spans="1:65" s="245" customFormat="1" ht="13.8" x14ac:dyDescent="0.25">
      <c r="A556" s="245">
        <v>423600</v>
      </c>
      <c r="B556" s="245" t="s">
        <v>712</v>
      </c>
      <c r="AE556" s="245" t="s">
        <v>2208</v>
      </c>
      <c r="AN556" s="245" t="s">
        <v>2208</v>
      </c>
      <c r="AO556" s="245" t="s">
        <v>2208</v>
      </c>
      <c r="AP556" s="245" t="s">
        <v>2208</v>
      </c>
      <c r="AS556" s="245" t="s">
        <v>2223</v>
      </c>
      <c r="AT556" s="245" t="s">
        <v>712</v>
      </c>
    </row>
    <row r="557" spans="1:65" s="245" customFormat="1" ht="13.8" x14ac:dyDescent="0.25">
      <c r="A557" s="245">
        <v>423618</v>
      </c>
      <c r="B557" s="245" t="s">
        <v>712</v>
      </c>
      <c r="AE557" s="245" t="s">
        <v>149</v>
      </c>
      <c r="AF557" s="245" t="s">
        <v>153</v>
      </c>
      <c r="AI557" s="245" t="s">
        <v>151</v>
      </c>
      <c r="AJ557" s="245" t="s">
        <v>151</v>
      </c>
      <c r="AK557" s="245" t="s">
        <v>149</v>
      </c>
      <c r="AL557" s="245" t="s">
        <v>149</v>
      </c>
      <c r="AM557" s="245" t="s">
        <v>151</v>
      </c>
      <c r="AN557" s="245" t="s">
        <v>149</v>
      </c>
      <c r="AO557" s="245" t="s">
        <v>149</v>
      </c>
      <c r="AP557" s="245" t="s">
        <v>149</v>
      </c>
      <c r="AQ557" s="245" t="s">
        <v>149</v>
      </c>
      <c r="AR557" s="245" t="s">
        <v>149</v>
      </c>
      <c r="AT557" s="245" t="s">
        <v>712</v>
      </c>
    </row>
    <row r="558" spans="1:65" s="245" customFormat="1" ht="13.8" x14ac:dyDescent="0.25">
      <c r="A558" s="245">
        <v>423630</v>
      </c>
      <c r="B558" s="245" t="s">
        <v>712</v>
      </c>
      <c r="I558" s="245" t="s">
        <v>153</v>
      </c>
      <c r="AG558" s="245" t="s">
        <v>151</v>
      </c>
      <c r="AL558" s="245" t="s">
        <v>149</v>
      </c>
      <c r="AM558" s="245" t="s">
        <v>151</v>
      </c>
      <c r="AN558" s="245" t="s">
        <v>149</v>
      </c>
      <c r="AO558" s="245" t="s">
        <v>149</v>
      </c>
      <c r="AP558" s="245" t="s">
        <v>149</v>
      </c>
      <c r="AQ558" s="245" t="s">
        <v>149</v>
      </c>
      <c r="AR558" s="245" t="s">
        <v>149</v>
      </c>
      <c r="AT558" s="245" t="s">
        <v>769</v>
      </c>
    </row>
    <row r="559" spans="1:65" s="245" customFormat="1" ht="13.8" x14ac:dyDescent="0.25">
      <c r="A559" s="245">
        <v>423632</v>
      </c>
      <c r="B559" s="245" t="s">
        <v>712</v>
      </c>
      <c r="AL559" s="245" t="s">
        <v>153</v>
      </c>
      <c r="AQ559" s="245" t="s">
        <v>153</v>
      </c>
      <c r="AT559" s="245" t="s">
        <v>712</v>
      </c>
    </row>
    <row r="560" spans="1:65" s="245" customFormat="1" ht="13.8" x14ac:dyDescent="0.25">
      <c r="A560" s="245">
        <v>423639</v>
      </c>
      <c r="B560" s="245" t="s">
        <v>712</v>
      </c>
      <c r="Q560" s="245" t="s">
        <v>153</v>
      </c>
      <c r="AM560" s="245" t="s">
        <v>151</v>
      </c>
      <c r="AO560" s="245" t="s">
        <v>149</v>
      </c>
      <c r="AP560" s="245" t="s">
        <v>149</v>
      </c>
      <c r="AQ560" s="245" t="s">
        <v>151</v>
      </c>
      <c r="AR560" s="245" t="s">
        <v>149</v>
      </c>
      <c r="AT560" s="245" t="s">
        <v>712</v>
      </c>
    </row>
    <row r="561" spans="1:65" s="245" customFormat="1" ht="13.8" x14ac:dyDescent="0.25">
      <c r="A561" s="245">
        <v>423651</v>
      </c>
      <c r="B561" s="245" t="s">
        <v>712</v>
      </c>
      <c r="E561" s="245" t="s">
        <v>153</v>
      </c>
      <c r="O561" s="245" t="s">
        <v>153</v>
      </c>
      <c r="S561" s="245" t="s">
        <v>153</v>
      </c>
      <c r="AI561" s="245" t="s">
        <v>151</v>
      </c>
      <c r="AJ561" s="245" t="s">
        <v>151</v>
      </c>
      <c r="AK561" s="245" t="s">
        <v>151</v>
      </c>
      <c r="AL561" s="245" t="s">
        <v>149</v>
      </c>
      <c r="AM561" s="245" t="s">
        <v>149</v>
      </c>
      <c r="AN561" s="245" t="s">
        <v>149</v>
      </c>
      <c r="AO561" s="245" t="s">
        <v>149</v>
      </c>
      <c r="AP561" s="245" t="s">
        <v>149</v>
      </c>
      <c r="AQ561" s="245" t="s">
        <v>149</v>
      </c>
      <c r="AR561" s="245" t="s">
        <v>149</v>
      </c>
      <c r="AT561" s="245" t="s">
        <v>712</v>
      </c>
    </row>
    <row r="562" spans="1:65" s="245" customFormat="1" ht="13.8" x14ac:dyDescent="0.25">
      <c r="A562" s="245">
        <v>423653</v>
      </c>
      <c r="B562" s="245" t="s">
        <v>712</v>
      </c>
      <c r="AF562" s="245" t="s">
        <v>2208</v>
      </c>
      <c r="AQ562" s="245" t="s">
        <v>2208</v>
      </c>
      <c r="AS562" s="245" t="s">
        <v>2210</v>
      </c>
      <c r="AT562" s="245" t="s">
        <v>712</v>
      </c>
    </row>
    <row r="563" spans="1:65" s="245" customFormat="1" ht="13.8" x14ac:dyDescent="0.25">
      <c r="A563" s="245">
        <v>423660</v>
      </c>
      <c r="B563" s="245" t="s">
        <v>712</v>
      </c>
      <c r="S563" s="245" t="s">
        <v>2208</v>
      </c>
      <c r="AE563" s="245" t="s">
        <v>2208</v>
      </c>
      <c r="AF563" s="245" t="s">
        <v>2208</v>
      </c>
      <c r="AG563" s="245" t="s">
        <v>2208</v>
      </c>
      <c r="AI563" s="245" t="s">
        <v>2208</v>
      </c>
      <c r="AJ563" s="245" t="s">
        <v>2208</v>
      </c>
      <c r="AK563" s="245" t="s">
        <v>2208</v>
      </c>
      <c r="AL563" s="245" t="s">
        <v>2208</v>
      </c>
      <c r="AM563" s="245" t="s">
        <v>2208</v>
      </c>
      <c r="AN563" s="245" t="s">
        <v>2208</v>
      </c>
      <c r="AO563" s="245" t="s">
        <v>2208</v>
      </c>
      <c r="AP563" s="245" t="s">
        <v>2208</v>
      </c>
      <c r="AQ563" s="245" t="s">
        <v>2208</v>
      </c>
      <c r="AR563" s="245" t="s">
        <v>2208</v>
      </c>
      <c r="AS563" s="245" t="s">
        <v>2223</v>
      </c>
      <c r="AT563" s="245" t="s">
        <v>712</v>
      </c>
      <c r="BM563" s="237"/>
    </row>
    <row r="564" spans="1:65" s="245" customFormat="1" ht="13.8" x14ac:dyDescent="0.25">
      <c r="A564" s="245">
        <v>423680</v>
      </c>
      <c r="B564" s="245" t="s">
        <v>712</v>
      </c>
      <c r="Y564" s="245" t="s">
        <v>153</v>
      </c>
      <c r="AB564" s="245" t="s">
        <v>153</v>
      </c>
      <c r="AC564" s="245" t="s">
        <v>153</v>
      </c>
      <c r="AE564" s="245" t="s">
        <v>149</v>
      </c>
      <c r="AF564" s="245" t="s">
        <v>151</v>
      </c>
      <c r="AI564" s="245" t="s">
        <v>151</v>
      </c>
      <c r="AJ564" s="245" t="s">
        <v>153</v>
      </c>
      <c r="AK564" s="245" t="s">
        <v>151</v>
      </c>
      <c r="AL564" s="245" t="s">
        <v>151</v>
      </c>
      <c r="AM564" s="245" t="s">
        <v>151</v>
      </c>
      <c r="AN564" s="245" t="s">
        <v>149</v>
      </c>
      <c r="AO564" s="245" t="s">
        <v>149</v>
      </c>
      <c r="AP564" s="245" t="s">
        <v>149</v>
      </c>
      <c r="AQ564" s="245" t="s">
        <v>149</v>
      </c>
      <c r="AR564" s="245" t="s">
        <v>149</v>
      </c>
      <c r="AT564" s="245" t="s">
        <v>712</v>
      </c>
      <c r="BM564" s="237"/>
    </row>
    <row r="565" spans="1:65" s="245" customFormat="1" ht="13.8" x14ac:dyDescent="0.25">
      <c r="A565" s="245">
        <v>423683</v>
      </c>
      <c r="B565" s="245" t="s">
        <v>712</v>
      </c>
      <c r="Z565" s="245" t="s">
        <v>2208</v>
      </c>
      <c r="AD565" s="245" t="s">
        <v>2208</v>
      </c>
      <c r="AG565" s="245" t="s">
        <v>2208</v>
      </c>
      <c r="AJ565" s="245" t="s">
        <v>2208</v>
      </c>
      <c r="AK565" s="245" t="s">
        <v>2208</v>
      </c>
      <c r="AL565" s="245" t="s">
        <v>2208</v>
      </c>
      <c r="AQ565" s="245" t="s">
        <v>2208</v>
      </c>
      <c r="AR565" s="245" t="s">
        <v>2208</v>
      </c>
      <c r="AS565" s="245" t="s">
        <v>702</v>
      </c>
      <c r="AT565" s="245" t="s">
        <v>712</v>
      </c>
    </row>
    <row r="566" spans="1:65" s="245" customFormat="1" ht="13.8" x14ac:dyDescent="0.25">
      <c r="A566" s="245">
        <v>423696</v>
      </c>
      <c r="B566" s="245" t="s">
        <v>712</v>
      </c>
      <c r="AF566" s="245" t="s">
        <v>153</v>
      </c>
      <c r="AK566" s="245" t="s">
        <v>151</v>
      </c>
      <c r="AL566" s="245" t="s">
        <v>151</v>
      </c>
      <c r="AM566" s="245" t="s">
        <v>151</v>
      </c>
      <c r="AN566" s="245" t="s">
        <v>151</v>
      </c>
      <c r="AO566" s="245" t="s">
        <v>151</v>
      </c>
      <c r="AP566" s="245" t="s">
        <v>151</v>
      </c>
      <c r="AQ566" s="245" t="s">
        <v>151</v>
      </c>
      <c r="AR566" s="245" t="s">
        <v>151</v>
      </c>
      <c r="AT566" s="245" t="s">
        <v>712</v>
      </c>
    </row>
    <row r="567" spans="1:65" s="245" customFormat="1" ht="13.8" x14ac:dyDescent="0.25">
      <c r="A567" s="245">
        <v>423697</v>
      </c>
      <c r="B567" s="245" t="s">
        <v>712</v>
      </c>
      <c r="Z567" s="245" t="s">
        <v>153</v>
      </c>
      <c r="AH567" s="245" t="s">
        <v>153</v>
      </c>
      <c r="AI567" s="245" t="s">
        <v>151</v>
      </c>
      <c r="AJ567" s="245" t="s">
        <v>151</v>
      </c>
      <c r="AM567" s="245" t="s">
        <v>151</v>
      </c>
      <c r="AN567" s="245" t="s">
        <v>149</v>
      </c>
      <c r="AO567" s="245" t="s">
        <v>149</v>
      </c>
      <c r="AP567" s="245" t="s">
        <v>149</v>
      </c>
      <c r="AQ567" s="245" t="s">
        <v>149</v>
      </c>
      <c r="AR567" s="245" t="s">
        <v>149</v>
      </c>
      <c r="AT567" s="245" t="s">
        <v>769</v>
      </c>
    </row>
    <row r="568" spans="1:65" s="245" customFormat="1" ht="13.8" x14ac:dyDescent="0.25">
      <c r="A568" s="245">
        <v>423720</v>
      </c>
      <c r="B568" s="245" t="s">
        <v>712</v>
      </c>
      <c r="AL568" s="245" t="s">
        <v>153</v>
      </c>
      <c r="AT568" s="245" t="s">
        <v>712</v>
      </c>
    </row>
    <row r="569" spans="1:65" s="245" customFormat="1" ht="13.8" x14ac:dyDescent="0.25">
      <c r="A569" s="245">
        <v>423731</v>
      </c>
      <c r="B569" s="245" t="s">
        <v>712</v>
      </c>
      <c r="D569" s="245" t="s">
        <v>153</v>
      </c>
      <c r="X569" s="245" t="s">
        <v>153</v>
      </c>
      <c r="AF569" s="245" t="s">
        <v>153</v>
      </c>
      <c r="AI569" s="245" t="s">
        <v>153</v>
      </c>
      <c r="AM569" s="245" t="s">
        <v>153</v>
      </c>
      <c r="AN569" s="245" t="s">
        <v>153</v>
      </c>
      <c r="AO569" s="245" t="s">
        <v>153</v>
      </c>
      <c r="AP569" s="245" t="s">
        <v>151</v>
      </c>
      <c r="AQ569" s="245" t="s">
        <v>153</v>
      </c>
      <c r="AT569" s="245" t="s">
        <v>712</v>
      </c>
    </row>
    <row r="570" spans="1:65" s="245" customFormat="1" ht="13.8" x14ac:dyDescent="0.25">
      <c r="A570" s="245">
        <v>423737</v>
      </c>
      <c r="B570" s="245" t="s">
        <v>712</v>
      </c>
      <c r="S570" s="245" t="s">
        <v>2208</v>
      </c>
      <c r="AE570" s="245" t="s">
        <v>2208</v>
      </c>
      <c r="AK570" s="245" t="s">
        <v>2208</v>
      </c>
      <c r="AN570" s="245" t="s">
        <v>2208</v>
      </c>
      <c r="AP570" s="245" t="s">
        <v>2208</v>
      </c>
      <c r="AR570" s="245" t="s">
        <v>2208</v>
      </c>
      <c r="AS570" s="245" t="s">
        <v>2223</v>
      </c>
      <c r="AT570" s="245" t="s">
        <v>712</v>
      </c>
    </row>
    <row r="571" spans="1:65" s="245" customFormat="1" ht="13.8" x14ac:dyDescent="0.25">
      <c r="A571" s="245">
        <v>423739</v>
      </c>
      <c r="B571" s="245" t="s">
        <v>712</v>
      </c>
      <c r="Q571" s="245" t="s">
        <v>153</v>
      </c>
      <c r="T571" s="245" t="s">
        <v>153</v>
      </c>
      <c r="AN571" s="245" t="s">
        <v>151</v>
      </c>
      <c r="AT571" s="245" t="s">
        <v>712</v>
      </c>
    </row>
    <row r="572" spans="1:65" s="245" customFormat="1" ht="13.8" x14ac:dyDescent="0.25">
      <c r="A572" s="245">
        <v>423747</v>
      </c>
      <c r="B572" s="245" t="s">
        <v>712</v>
      </c>
      <c r="AA572" s="245" t="s">
        <v>153</v>
      </c>
      <c r="AC572" s="245" t="s">
        <v>153</v>
      </c>
      <c r="AD572" s="245" t="s">
        <v>153</v>
      </c>
      <c r="AE572" s="245" t="s">
        <v>149</v>
      </c>
      <c r="AF572" s="245" t="s">
        <v>153</v>
      </c>
      <c r="AH572" s="245" t="s">
        <v>153</v>
      </c>
      <c r="AI572" s="245" t="s">
        <v>149</v>
      </c>
      <c r="AJ572" s="245" t="s">
        <v>151</v>
      </c>
      <c r="AK572" s="245" t="s">
        <v>149</v>
      </c>
      <c r="AL572" s="245" t="s">
        <v>149</v>
      </c>
      <c r="AM572" s="245" t="s">
        <v>149</v>
      </c>
      <c r="AN572" s="245" t="s">
        <v>151</v>
      </c>
      <c r="AO572" s="245" t="s">
        <v>149</v>
      </c>
      <c r="AP572" s="245" t="s">
        <v>149</v>
      </c>
      <c r="AQ572" s="245" t="s">
        <v>149</v>
      </c>
      <c r="AR572" s="245" t="s">
        <v>149</v>
      </c>
      <c r="AT572" s="245" t="s">
        <v>712</v>
      </c>
      <c r="BM572" s="237"/>
    </row>
    <row r="573" spans="1:65" s="245" customFormat="1" ht="13.8" x14ac:dyDescent="0.25">
      <c r="A573" s="245">
        <v>423752</v>
      </c>
      <c r="B573" s="245" t="s">
        <v>712</v>
      </c>
      <c r="L573" s="245" t="s">
        <v>151</v>
      </c>
      <c r="R573" s="245" t="s">
        <v>151</v>
      </c>
      <c r="AG573" s="245" t="s">
        <v>151</v>
      </c>
      <c r="AI573" s="245" t="s">
        <v>151</v>
      </c>
      <c r="AJ573" s="245" t="s">
        <v>151</v>
      </c>
      <c r="AK573" s="245" t="s">
        <v>151</v>
      </c>
      <c r="AL573" s="245" t="s">
        <v>151</v>
      </c>
      <c r="AM573" s="245" t="s">
        <v>151</v>
      </c>
      <c r="AN573" s="245" t="s">
        <v>149</v>
      </c>
      <c r="AO573" s="245" t="s">
        <v>149</v>
      </c>
      <c r="AP573" s="245" t="s">
        <v>149</v>
      </c>
      <c r="AQ573" s="245" t="s">
        <v>149</v>
      </c>
      <c r="AR573" s="245" t="s">
        <v>149</v>
      </c>
      <c r="AT573" s="245" t="s">
        <v>712</v>
      </c>
    </row>
    <row r="574" spans="1:65" s="245" customFormat="1" ht="13.8" x14ac:dyDescent="0.25">
      <c r="A574" s="245">
        <v>423754</v>
      </c>
      <c r="B574" s="245" t="s">
        <v>712</v>
      </c>
      <c r="E574" s="245" t="s">
        <v>153</v>
      </c>
      <c r="AE574" s="245" t="s">
        <v>153</v>
      </c>
      <c r="AF574" s="245" t="s">
        <v>153</v>
      </c>
      <c r="AI574" s="245" t="s">
        <v>153</v>
      </c>
      <c r="AJ574" s="245" t="s">
        <v>153</v>
      </c>
      <c r="AK574" s="245" t="s">
        <v>153</v>
      </c>
      <c r="AL574" s="245" t="s">
        <v>153</v>
      </c>
      <c r="AM574" s="245" t="s">
        <v>153</v>
      </c>
      <c r="AN574" s="245" t="s">
        <v>153</v>
      </c>
      <c r="AO574" s="245" t="s">
        <v>153</v>
      </c>
      <c r="AP574" s="245" t="s">
        <v>153</v>
      </c>
      <c r="AQ574" s="245" t="s">
        <v>153</v>
      </c>
      <c r="AR574" s="245" t="s">
        <v>153</v>
      </c>
      <c r="AT574" s="245" t="s">
        <v>712</v>
      </c>
    </row>
    <row r="575" spans="1:65" s="245" customFormat="1" ht="13.8" x14ac:dyDescent="0.25">
      <c r="A575" s="245">
        <v>423760</v>
      </c>
      <c r="B575" s="245" t="s">
        <v>712</v>
      </c>
      <c r="G575" s="245" t="s">
        <v>2208</v>
      </c>
      <c r="R575" s="245" t="s">
        <v>2208</v>
      </c>
      <c r="AE575" s="245" t="s">
        <v>2208</v>
      </c>
      <c r="AG575" s="245" t="s">
        <v>2208</v>
      </c>
      <c r="AK575" s="245" t="s">
        <v>2208</v>
      </c>
      <c r="AM575" s="245" t="s">
        <v>2208</v>
      </c>
      <c r="AN575" s="245" t="s">
        <v>2208</v>
      </c>
      <c r="AO575" s="245" t="s">
        <v>2208</v>
      </c>
      <c r="AP575" s="245" t="s">
        <v>2208</v>
      </c>
      <c r="AQ575" s="245" t="s">
        <v>2208</v>
      </c>
      <c r="AR575" s="245" t="s">
        <v>2208</v>
      </c>
      <c r="AS575" s="245" t="s">
        <v>2223</v>
      </c>
      <c r="AT575" s="245" t="s">
        <v>712</v>
      </c>
    </row>
    <row r="576" spans="1:65" s="245" customFormat="1" ht="13.8" x14ac:dyDescent="0.25">
      <c r="A576" s="245">
        <v>423770</v>
      </c>
      <c r="B576" s="245" t="s">
        <v>712</v>
      </c>
      <c r="H576" s="245" t="s">
        <v>2208</v>
      </c>
      <c r="L576" s="245" t="s">
        <v>2208</v>
      </c>
      <c r="S576" s="245" t="s">
        <v>2208</v>
      </c>
      <c r="AG576" s="245" t="s">
        <v>2208</v>
      </c>
      <c r="AK576" s="245" t="s">
        <v>2208</v>
      </c>
      <c r="AL576" s="245" t="s">
        <v>2208</v>
      </c>
      <c r="AN576" s="245" t="s">
        <v>2208</v>
      </c>
      <c r="AO576" s="245" t="s">
        <v>2208</v>
      </c>
      <c r="AP576" s="245" t="s">
        <v>2208</v>
      </c>
      <c r="AQ576" s="245" t="s">
        <v>2208</v>
      </c>
      <c r="AR576" s="245" t="s">
        <v>2208</v>
      </c>
      <c r="AS576" s="245" t="s">
        <v>2223</v>
      </c>
      <c r="AT576" s="245" t="s">
        <v>712</v>
      </c>
    </row>
    <row r="577" spans="1:65" s="245" customFormat="1" ht="13.8" x14ac:dyDescent="0.25">
      <c r="A577" s="245">
        <v>423780</v>
      </c>
      <c r="B577" s="245" t="s">
        <v>769</v>
      </c>
      <c r="AG577" s="245" t="s">
        <v>2208</v>
      </c>
      <c r="AI577" s="245" t="s">
        <v>2208</v>
      </c>
      <c r="AJ577" s="245" t="s">
        <v>2208</v>
      </c>
      <c r="AK577" s="245" t="s">
        <v>2208</v>
      </c>
      <c r="AL577" s="245" t="s">
        <v>2208</v>
      </c>
      <c r="AM577" s="245" t="s">
        <v>2208</v>
      </c>
      <c r="AS577" s="245" t="s">
        <v>690</v>
      </c>
      <c r="AT577" s="245" t="s">
        <v>158</v>
      </c>
    </row>
    <row r="578" spans="1:65" s="245" customFormat="1" ht="13.8" x14ac:dyDescent="0.25">
      <c r="A578" s="245">
        <v>423785</v>
      </c>
      <c r="B578" s="245" t="s">
        <v>712</v>
      </c>
      <c r="AL578" s="245" t="s">
        <v>2208</v>
      </c>
      <c r="AQ578" s="245" t="s">
        <v>2208</v>
      </c>
      <c r="AR578" s="245" t="s">
        <v>2208</v>
      </c>
      <c r="AS578" s="245" t="s">
        <v>2210</v>
      </c>
      <c r="AT578" s="245" t="s">
        <v>712</v>
      </c>
    </row>
    <row r="579" spans="1:65" s="245" customFormat="1" ht="13.8" x14ac:dyDescent="0.25">
      <c r="A579" s="245">
        <v>423805</v>
      </c>
      <c r="B579" s="245" t="s">
        <v>712</v>
      </c>
      <c r="S579" s="245" t="s">
        <v>153</v>
      </c>
      <c r="AT579" s="245" t="s">
        <v>712</v>
      </c>
    </row>
    <row r="580" spans="1:65" s="245" customFormat="1" ht="13.8" x14ac:dyDescent="0.25">
      <c r="A580" s="245">
        <v>423828</v>
      </c>
      <c r="B580" s="245" t="s">
        <v>712</v>
      </c>
      <c r="Q580" s="245" t="s">
        <v>153</v>
      </c>
      <c r="AE580" s="245" t="s">
        <v>153</v>
      </c>
      <c r="AL580" s="245" t="s">
        <v>153</v>
      </c>
      <c r="AQ580" s="245" t="s">
        <v>153</v>
      </c>
      <c r="AT580" s="245" t="s">
        <v>712</v>
      </c>
    </row>
    <row r="581" spans="1:65" s="245" customFormat="1" ht="13.8" x14ac:dyDescent="0.25">
      <c r="A581" s="245">
        <v>423841</v>
      </c>
      <c r="B581" s="245" t="s">
        <v>712</v>
      </c>
      <c r="AL581" s="245" t="s">
        <v>153</v>
      </c>
      <c r="AT581" s="245" t="s">
        <v>712</v>
      </c>
    </row>
    <row r="582" spans="1:65" s="245" customFormat="1" ht="13.8" x14ac:dyDescent="0.25">
      <c r="A582" s="245">
        <v>423856</v>
      </c>
      <c r="B582" s="245" t="s">
        <v>712</v>
      </c>
      <c r="Q582" s="245" t="s">
        <v>153</v>
      </c>
      <c r="AL582" s="245" t="s">
        <v>153</v>
      </c>
      <c r="AT582" s="245" t="s">
        <v>712</v>
      </c>
    </row>
    <row r="583" spans="1:65" s="245" customFormat="1" ht="13.8" x14ac:dyDescent="0.25">
      <c r="A583" s="245">
        <v>423882</v>
      </c>
      <c r="B583" s="245" t="s">
        <v>712</v>
      </c>
      <c r="O583" s="245" t="s">
        <v>153</v>
      </c>
      <c r="R583" s="245" t="s">
        <v>151</v>
      </c>
      <c r="S583" s="245" t="s">
        <v>153</v>
      </c>
      <c r="AI583" s="245" t="s">
        <v>149</v>
      </c>
      <c r="AJ583" s="245" t="s">
        <v>149</v>
      </c>
      <c r="AK583" s="245" t="s">
        <v>149</v>
      </c>
      <c r="AL583" s="245" t="s">
        <v>149</v>
      </c>
      <c r="AM583" s="245" t="s">
        <v>149</v>
      </c>
      <c r="AN583" s="245" t="s">
        <v>149</v>
      </c>
      <c r="AO583" s="245" t="s">
        <v>149</v>
      </c>
      <c r="AP583" s="245" t="s">
        <v>149</v>
      </c>
      <c r="AQ583" s="245" t="s">
        <v>149</v>
      </c>
      <c r="AR583" s="245" t="s">
        <v>149</v>
      </c>
      <c r="AT583" s="245" t="s">
        <v>712</v>
      </c>
    </row>
    <row r="584" spans="1:65" s="245" customFormat="1" ht="13.8" x14ac:dyDescent="0.25">
      <c r="A584" s="245">
        <v>423886</v>
      </c>
      <c r="B584" s="245" t="s">
        <v>712</v>
      </c>
      <c r="AL584" s="245" t="s">
        <v>2208</v>
      </c>
      <c r="AS584" s="245" t="s">
        <v>2223</v>
      </c>
      <c r="AT584" s="245" t="s">
        <v>712</v>
      </c>
    </row>
    <row r="585" spans="1:65" s="245" customFormat="1" ht="13.8" x14ac:dyDescent="0.25">
      <c r="A585" s="245">
        <v>423889</v>
      </c>
      <c r="B585" s="245" t="s">
        <v>712</v>
      </c>
      <c r="C585" s="245" t="s">
        <v>153</v>
      </c>
      <c r="X585" s="245" t="s">
        <v>153</v>
      </c>
      <c r="AC585" s="245" t="s">
        <v>153</v>
      </c>
      <c r="AE585" s="245" t="s">
        <v>153</v>
      </c>
      <c r="AF585" s="245" t="s">
        <v>153</v>
      </c>
      <c r="AI585" s="245" t="s">
        <v>151</v>
      </c>
      <c r="AJ585" s="245" t="s">
        <v>151</v>
      </c>
      <c r="AK585" s="245" t="s">
        <v>151</v>
      </c>
      <c r="AL585" s="245" t="s">
        <v>151</v>
      </c>
      <c r="AM585" s="245" t="s">
        <v>151</v>
      </c>
      <c r="AN585" s="245" t="s">
        <v>149</v>
      </c>
      <c r="AO585" s="245" t="s">
        <v>149</v>
      </c>
      <c r="AP585" s="245" t="s">
        <v>149</v>
      </c>
      <c r="AQ585" s="245" t="s">
        <v>149</v>
      </c>
      <c r="AR585" s="245" t="s">
        <v>149</v>
      </c>
      <c r="AT585" s="245" t="s">
        <v>712</v>
      </c>
      <c r="BM585" s="237"/>
    </row>
    <row r="586" spans="1:65" s="245" customFormat="1" ht="13.8" x14ac:dyDescent="0.25">
      <c r="A586" s="245">
        <v>423902</v>
      </c>
      <c r="B586" s="245" t="s">
        <v>712</v>
      </c>
      <c r="S586" s="245" t="s">
        <v>153</v>
      </c>
      <c r="AD586" s="245" t="s">
        <v>153</v>
      </c>
      <c r="AF586" s="245" t="s">
        <v>153</v>
      </c>
      <c r="AI586" s="245" t="s">
        <v>151</v>
      </c>
      <c r="AK586" s="245" t="s">
        <v>149</v>
      </c>
      <c r="AL586" s="245" t="s">
        <v>149</v>
      </c>
      <c r="AM586" s="245" t="s">
        <v>151</v>
      </c>
      <c r="AN586" s="245" t="s">
        <v>149</v>
      </c>
      <c r="AO586" s="245" t="s">
        <v>149</v>
      </c>
      <c r="AP586" s="245" t="s">
        <v>149</v>
      </c>
      <c r="AQ586" s="245" t="s">
        <v>149</v>
      </c>
      <c r="AR586" s="245" t="s">
        <v>149</v>
      </c>
      <c r="AT586" s="245" t="s">
        <v>769</v>
      </c>
    </row>
    <row r="587" spans="1:65" s="245" customFormat="1" ht="13.8" x14ac:dyDescent="0.25">
      <c r="A587" s="245">
        <v>423909</v>
      </c>
      <c r="B587" s="245" t="s">
        <v>712</v>
      </c>
      <c r="S587" s="245" t="s">
        <v>153</v>
      </c>
      <c r="AG587" s="245" t="s">
        <v>153</v>
      </c>
      <c r="AL587" s="245" t="s">
        <v>149</v>
      </c>
      <c r="AN587" s="245" t="s">
        <v>149</v>
      </c>
      <c r="AT587" s="245" t="s">
        <v>712</v>
      </c>
    </row>
    <row r="588" spans="1:65" s="245" customFormat="1" ht="13.8" x14ac:dyDescent="0.25">
      <c r="A588" s="245">
        <v>423916</v>
      </c>
      <c r="B588" s="245" t="s">
        <v>712</v>
      </c>
      <c r="AF588" s="245" t="s">
        <v>153</v>
      </c>
      <c r="AJ588" s="245" t="s">
        <v>153</v>
      </c>
      <c r="AL588" s="245" t="s">
        <v>151</v>
      </c>
      <c r="AM588" s="245" t="s">
        <v>151</v>
      </c>
      <c r="AP588" s="245" t="s">
        <v>151</v>
      </c>
      <c r="AQ588" s="245" t="s">
        <v>149</v>
      </c>
      <c r="AR588" s="245" t="s">
        <v>151</v>
      </c>
      <c r="AT588" s="245" t="s">
        <v>712</v>
      </c>
    </row>
    <row r="589" spans="1:65" s="245" customFormat="1" ht="13.8" x14ac:dyDescent="0.25">
      <c r="A589" s="245">
        <v>423941</v>
      </c>
      <c r="B589" s="245" t="s">
        <v>712</v>
      </c>
      <c r="AN589" s="245" t="s">
        <v>2208</v>
      </c>
      <c r="AO589" s="245" t="s">
        <v>2208</v>
      </c>
      <c r="AP589" s="245" t="s">
        <v>2208</v>
      </c>
      <c r="AQ589" s="245" t="s">
        <v>2208</v>
      </c>
      <c r="AR589" s="245" t="s">
        <v>2208</v>
      </c>
      <c r="AS589" s="245" t="s">
        <v>702</v>
      </c>
      <c r="AT589" s="245" t="s">
        <v>769</v>
      </c>
    </row>
    <row r="590" spans="1:65" s="245" customFormat="1" ht="13.8" x14ac:dyDescent="0.25">
      <c r="A590" s="245">
        <v>423957</v>
      </c>
      <c r="B590" s="245" t="s">
        <v>712</v>
      </c>
      <c r="R590" s="245" t="s">
        <v>149</v>
      </c>
      <c r="AA590" s="245" t="s">
        <v>153</v>
      </c>
      <c r="AE590" s="245" t="s">
        <v>151</v>
      </c>
      <c r="AG590" s="245" t="s">
        <v>149</v>
      </c>
      <c r="AI590" s="245" t="s">
        <v>149</v>
      </c>
      <c r="AJ590" s="245" t="s">
        <v>151</v>
      </c>
      <c r="AK590" s="245" t="s">
        <v>149</v>
      </c>
      <c r="AM590" s="245" t="s">
        <v>151</v>
      </c>
      <c r="AN590" s="245" t="s">
        <v>149</v>
      </c>
      <c r="AO590" s="245" t="s">
        <v>149</v>
      </c>
      <c r="AP590" s="245" t="s">
        <v>149</v>
      </c>
      <c r="AQ590" s="245" t="s">
        <v>149</v>
      </c>
      <c r="AR590" s="245" t="s">
        <v>149</v>
      </c>
      <c r="AT590" s="245" t="s">
        <v>712</v>
      </c>
    </row>
    <row r="591" spans="1:65" s="245" customFormat="1" ht="13.8" x14ac:dyDescent="0.25">
      <c r="A591" s="245">
        <v>423963</v>
      </c>
      <c r="B591" s="245" t="s">
        <v>712</v>
      </c>
      <c r="Q591" s="245" t="s">
        <v>2208</v>
      </c>
      <c r="AF591" s="245" t="s">
        <v>2208</v>
      </c>
      <c r="AQ591" s="245" t="s">
        <v>2208</v>
      </c>
      <c r="AS591" s="245" t="s">
        <v>702</v>
      </c>
      <c r="AT591" s="245" t="s">
        <v>712</v>
      </c>
    </row>
    <row r="592" spans="1:65" s="245" customFormat="1" ht="13.8" x14ac:dyDescent="0.25">
      <c r="A592" s="245">
        <v>423978</v>
      </c>
      <c r="B592" s="245" t="s">
        <v>712</v>
      </c>
      <c r="R592" s="245" t="s">
        <v>151</v>
      </c>
      <c r="Y592" s="245" t="s">
        <v>153</v>
      </c>
      <c r="AA592" s="245" t="s">
        <v>153</v>
      </c>
      <c r="AD592" s="245" t="s">
        <v>153</v>
      </c>
      <c r="AI592" s="245" t="s">
        <v>151</v>
      </c>
      <c r="AJ592" s="245" t="s">
        <v>151</v>
      </c>
      <c r="AK592" s="245" t="s">
        <v>149</v>
      </c>
      <c r="AL592" s="245" t="s">
        <v>149</v>
      </c>
      <c r="AM592" s="245" t="s">
        <v>149</v>
      </c>
      <c r="AN592" s="245" t="s">
        <v>149</v>
      </c>
      <c r="AO592" s="245" t="s">
        <v>149</v>
      </c>
      <c r="AP592" s="245" t="s">
        <v>149</v>
      </c>
      <c r="AQ592" s="245" t="s">
        <v>149</v>
      </c>
      <c r="AR592" s="245" t="s">
        <v>149</v>
      </c>
      <c r="AT592" s="245" t="s">
        <v>712</v>
      </c>
      <c r="BM592" s="237"/>
    </row>
    <row r="593" spans="1:65" s="245" customFormat="1" ht="13.8" x14ac:dyDescent="0.25">
      <c r="A593" s="245">
        <v>423984</v>
      </c>
      <c r="B593" s="245" t="s">
        <v>712</v>
      </c>
      <c r="Q593" s="245" t="s">
        <v>153</v>
      </c>
      <c r="AF593" s="245" t="s">
        <v>153</v>
      </c>
      <c r="AJ593" s="245" t="s">
        <v>153</v>
      </c>
      <c r="AL593" s="245" t="s">
        <v>149</v>
      </c>
      <c r="AM593" s="245" t="s">
        <v>149</v>
      </c>
      <c r="AN593" s="245" t="s">
        <v>149</v>
      </c>
      <c r="AP593" s="245" t="s">
        <v>149</v>
      </c>
      <c r="AQ593" s="245" t="s">
        <v>151</v>
      </c>
      <c r="AR593" s="245" t="s">
        <v>151</v>
      </c>
      <c r="AT593" s="245" t="s">
        <v>712</v>
      </c>
    </row>
    <row r="594" spans="1:65" s="245" customFormat="1" ht="13.8" x14ac:dyDescent="0.25">
      <c r="A594" s="245">
        <v>424007</v>
      </c>
      <c r="B594" s="245" t="s">
        <v>712</v>
      </c>
      <c r="V594" s="245" t="s">
        <v>153</v>
      </c>
      <c r="AI594" s="245" t="s">
        <v>151</v>
      </c>
      <c r="AJ594" s="245" t="s">
        <v>151</v>
      </c>
      <c r="AK594" s="245" t="s">
        <v>149</v>
      </c>
      <c r="AL594" s="245" t="s">
        <v>151</v>
      </c>
      <c r="AM594" s="245" t="s">
        <v>149</v>
      </c>
      <c r="AN594" s="245" t="s">
        <v>149</v>
      </c>
      <c r="AO594" s="245" t="s">
        <v>149</v>
      </c>
      <c r="AP594" s="245" t="s">
        <v>149</v>
      </c>
      <c r="AQ594" s="245" t="s">
        <v>149</v>
      </c>
      <c r="AR594" s="245" t="s">
        <v>149</v>
      </c>
      <c r="AT594" s="245" t="s">
        <v>769</v>
      </c>
    </row>
    <row r="595" spans="1:65" s="245" customFormat="1" ht="13.8" x14ac:dyDescent="0.25">
      <c r="A595" s="245">
        <v>424012</v>
      </c>
      <c r="B595" s="245" t="s">
        <v>712</v>
      </c>
      <c r="AF595" s="245" t="s">
        <v>2208</v>
      </c>
      <c r="AM595" s="245" t="s">
        <v>2208</v>
      </c>
      <c r="AS595" s="245" t="s">
        <v>702</v>
      </c>
      <c r="AT595" s="245" t="s">
        <v>712</v>
      </c>
    </row>
    <row r="596" spans="1:65" s="245" customFormat="1" ht="13.8" x14ac:dyDescent="0.25">
      <c r="A596" s="245">
        <v>424018</v>
      </c>
      <c r="B596" s="245" t="s">
        <v>712</v>
      </c>
      <c r="AE596" s="245" t="s">
        <v>2208</v>
      </c>
      <c r="AL596" s="245" t="s">
        <v>2208</v>
      </c>
      <c r="AP596" s="245" t="s">
        <v>2208</v>
      </c>
      <c r="AS596" s="245" t="s">
        <v>2210</v>
      </c>
      <c r="AT596" s="245" t="s">
        <v>712</v>
      </c>
    </row>
    <row r="597" spans="1:65" s="245" customFormat="1" ht="13.8" x14ac:dyDescent="0.25">
      <c r="A597" s="245">
        <v>424041</v>
      </c>
      <c r="B597" s="245" t="s">
        <v>769</v>
      </c>
      <c r="AI597" s="245" t="s">
        <v>149</v>
      </c>
      <c r="AJ597" s="245" t="s">
        <v>149</v>
      </c>
      <c r="AK597" s="245" t="s">
        <v>149</v>
      </c>
      <c r="AL597" s="245" t="s">
        <v>149</v>
      </c>
      <c r="AM597" s="245" t="s">
        <v>149</v>
      </c>
      <c r="AT597" s="245" t="s">
        <v>158</v>
      </c>
    </row>
    <row r="598" spans="1:65" s="245" customFormat="1" ht="13.8" x14ac:dyDescent="0.25">
      <c r="A598" s="245">
        <v>424046</v>
      </c>
      <c r="B598" s="245" t="s">
        <v>712</v>
      </c>
      <c r="AN598" s="245" t="s">
        <v>149</v>
      </c>
      <c r="AO598" s="245" t="s">
        <v>149</v>
      </c>
      <c r="AP598" s="245" t="s">
        <v>149</v>
      </c>
      <c r="AQ598" s="245" t="s">
        <v>149</v>
      </c>
      <c r="AR598" s="245" t="s">
        <v>149</v>
      </c>
      <c r="AT598" s="245" t="s">
        <v>769</v>
      </c>
    </row>
    <row r="599" spans="1:65" s="245" customFormat="1" ht="13.8" x14ac:dyDescent="0.25">
      <c r="A599" s="245">
        <v>424049</v>
      </c>
      <c r="B599" s="245" t="s">
        <v>712</v>
      </c>
      <c r="N599" s="245" t="s">
        <v>153</v>
      </c>
      <c r="AA599" s="245" t="s">
        <v>153</v>
      </c>
      <c r="AE599" s="245" t="s">
        <v>153</v>
      </c>
      <c r="AI599" s="245" t="s">
        <v>149</v>
      </c>
      <c r="AJ599" s="245" t="s">
        <v>151</v>
      </c>
      <c r="AK599" s="245" t="s">
        <v>151</v>
      </c>
      <c r="AL599" s="245" t="s">
        <v>149</v>
      </c>
      <c r="AM599" s="245" t="s">
        <v>149</v>
      </c>
      <c r="AN599" s="245" t="s">
        <v>149</v>
      </c>
      <c r="AO599" s="245" t="s">
        <v>149</v>
      </c>
      <c r="AP599" s="245" t="s">
        <v>151</v>
      </c>
      <c r="AQ599" s="245" t="s">
        <v>151</v>
      </c>
      <c r="AR599" s="245" t="s">
        <v>149</v>
      </c>
      <c r="AT599" s="245" t="s">
        <v>712</v>
      </c>
    </row>
    <row r="600" spans="1:65" s="245" customFormat="1" ht="13.8" x14ac:dyDescent="0.25">
      <c r="A600" s="245">
        <v>424053</v>
      </c>
      <c r="B600" s="245" t="s">
        <v>712</v>
      </c>
      <c r="R600" s="245" t="s">
        <v>153</v>
      </c>
      <c r="AF600" s="245" t="s">
        <v>153</v>
      </c>
      <c r="AL600" s="245" t="s">
        <v>151</v>
      </c>
      <c r="AM600" s="245" t="s">
        <v>153</v>
      </c>
      <c r="AN600" s="245" t="s">
        <v>149</v>
      </c>
      <c r="AO600" s="245" t="s">
        <v>151</v>
      </c>
      <c r="AP600" s="245" t="s">
        <v>149</v>
      </c>
      <c r="AQ600" s="245" t="s">
        <v>149</v>
      </c>
      <c r="AR600" s="245" t="s">
        <v>149</v>
      </c>
      <c r="AT600" s="245" t="s">
        <v>712</v>
      </c>
    </row>
    <row r="601" spans="1:65" s="245" customFormat="1" ht="13.8" x14ac:dyDescent="0.25">
      <c r="A601" s="245">
        <v>424054</v>
      </c>
      <c r="B601" s="245" t="s">
        <v>769</v>
      </c>
      <c r="W601" s="245" t="s">
        <v>2208</v>
      </c>
      <c r="AD601" s="245" t="s">
        <v>2208</v>
      </c>
      <c r="AH601" s="245" t="s">
        <v>2208</v>
      </c>
      <c r="AI601" s="245" t="s">
        <v>2208</v>
      </c>
      <c r="AJ601" s="245" t="s">
        <v>2208</v>
      </c>
      <c r="AK601" s="245" t="s">
        <v>2208</v>
      </c>
      <c r="AL601" s="245" t="s">
        <v>2208</v>
      </c>
      <c r="AM601" s="245" t="s">
        <v>2208</v>
      </c>
      <c r="AS601" s="245" t="s">
        <v>702</v>
      </c>
      <c r="AT601" s="245" t="s">
        <v>158</v>
      </c>
    </row>
    <row r="602" spans="1:65" s="245" customFormat="1" ht="13.8" x14ac:dyDescent="0.25">
      <c r="A602" s="245">
        <v>424077</v>
      </c>
      <c r="B602" s="245" t="s">
        <v>712</v>
      </c>
      <c r="R602" s="245" t="s">
        <v>153</v>
      </c>
      <c r="AA602" s="245" t="s">
        <v>153</v>
      </c>
      <c r="AE602" s="245" t="s">
        <v>149</v>
      </c>
      <c r="AG602" s="245" t="s">
        <v>153</v>
      </c>
      <c r="AK602" s="245" t="s">
        <v>149</v>
      </c>
      <c r="AN602" s="245" t="s">
        <v>149</v>
      </c>
      <c r="AO602" s="245" t="s">
        <v>149</v>
      </c>
      <c r="AP602" s="245" t="s">
        <v>149</v>
      </c>
      <c r="AQ602" s="245" t="s">
        <v>149</v>
      </c>
      <c r="AR602" s="245" t="s">
        <v>149</v>
      </c>
      <c r="AT602" s="245" t="s">
        <v>712</v>
      </c>
    </row>
    <row r="603" spans="1:65" s="245" customFormat="1" ht="13.8" x14ac:dyDescent="0.25">
      <c r="A603" s="245">
        <v>424084</v>
      </c>
      <c r="B603" s="245" t="s">
        <v>769</v>
      </c>
      <c r="AD603" s="245" t="s">
        <v>153</v>
      </c>
      <c r="AF603" s="245" t="s">
        <v>153</v>
      </c>
      <c r="AH603" s="245" t="s">
        <v>153</v>
      </c>
      <c r="AI603" s="245" t="s">
        <v>149</v>
      </c>
      <c r="AJ603" s="245" t="s">
        <v>149</v>
      </c>
      <c r="AK603" s="245" t="s">
        <v>149</v>
      </c>
      <c r="AL603" s="245" t="s">
        <v>149</v>
      </c>
      <c r="AM603" s="245" t="s">
        <v>149</v>
      </c>
      <c r="AT603" s="245" t="s">
        <v>158</v>
      </c>
    </row>
    <row r="604" spans="1:65" s="245" customFormat="1" ht="13.8" x14ac:dyDescent="0.25">
      <c r="A604" s="245">
        <v>424092</v>
      </c>
      <c r="B604" s="245" t="s">
        <v>712</v>
      </c>
      <c r="E604" s="245" t="s">
        <v>153</v>
      </c>
      <c r="K604" s="245" t="s">
        <v>153</v>
      </c>
      <c r="O604" s="245" t="s">
        <v>153</v>
      </c>
      <c r="Z604" s="245" t="s">
        <v>153</v>
      </c>
      <c r="AE604" s="245" t="s">
        <v>153</v>
      </c>
      <c r="AF604" s="245" t="s">
        <v>153</v>
      </c>
      <c r="AI604" s="245" t="s">
        <v>151</v>
      </c>
      <c r="AJ604" s="245" t="s">
        <v>153</v>
      </c>
      <c r="AK604" s="245" t="s">
        <v>153</v>
      </c>
      <c r="AL604" s="245" t="s">
        <v>151</v>
      </c>
      <c r="AN604" s="245" t="s">
        <v>149</v>
      </c>
      <c r="AO604" s="245" t="s">
        <v>149</v>
      </c>
      <c r="AP604" s="245" t="s">
        <v>151</v>
      </c>
      <c r="AQ604" s="245" t="s">
        <v>151</v>
      </c>
      <c r="AR604" s="245" t="s">
        <v>149</v>
      </c>
      <c r="AT604" s="245" t="s">
        <v>712</v>
      </c>
      <c r="BM604" s="237"/>
    </row>
    <row r="605" spans="1:65" s="245" customFormat="1" ht="13.8" x14ac:dyDescent="0.25">
      <c r="A605" s="245">
        <v>424129</v>
      </c>
      <c r="B605" s="245" t="s">
        <v>712</v>
      </c>
      <c r="P605" s="245" t="s">
        <v>153</v>
      </c>
      <c r="AF605" s="245" t="s">
        <v>149</v>
      </c>
      <c r="AT605" s="245" t="s">
        <v>712</v>
      </c>
    </row>
    <row r="606" spans="1:65" s="245" customFormat="1" ht="13.8" x14ac:dyDescent="0.25">
      <c r="A606" s="245">
        <v>424131</v>
      </c>
      <c r="B606" s="245" t="s">
        <v>769</v>
      </c>
      <c r="AI606" s="245" t="s">
        <v>2208</v>
      </c>
      <c r="AJ606" s="245" t="s">
        <v>2208</v>
      </c>
      <c r="AK606" s="245" t="s">
        <v>2208</v>
      </c>
      <c r="AL606" s="245" t="s">
        <v>2208</v>
      </c>
      <c r="AM606" s="245" t="s">
        <v>2208</v>
      </c>
      <c r="AS606" s="245" t="s">
        <v>702</v>
      </c>
      <c r="AT606" s="245" t="s">
        <v>158</v>
      </c>
    </row>
    <row r="607" spans="1:65" s="245" customFormat="1" ht="13.8" x14ac:dyDescent="0.25">
      <c r="A607" s="245">
        <v>424146</v>
      </c>
      <c r="B607" s="245" t="s">
        <v>712</v>
      </c>
      <c r="AM607" s="245" t="s">
        <v>153</v>
      </c>
      <c r="AN607" s="245" t="s">
        <v>151</v>
      </c>
      <c r="AO607" s="245" t="s">
        <v>151</v>
      </c>
      <c r="AP607" s="245" t="s">
        <v>151</v>
      </c>
      <c r="AQ607" s="245" t="s">
        <v>151</v>
      </c>
      <c r="AR607" s="245" t="s">
        <v>151</v>
      </c>
      <c r="AT607" s="245" t="s">
        <v>712</v>
      </c>
    </row>
    <row r="608" spans="1:65" s="245" customFormat="1" ht="13.8" x14ac:dyDescent="0.25">
      <c r="A608" s="245">
        <v>424154</v>
      </c>
      <c r="B608" s="245" t="s">
        <v>712</v>
      </c>
      <c r="AM608" s="245" t="s">
        <v>153</v>
      </c>
      <c r="AT608" s="245" t="s">
        <v>712</v>
      </c>
    </row>
    <row r="609" spans="1:65" s="245" customFormat="1" ht="13.8" x14ac:dyDescent="0.25">
      <c r="A609" s="245">
        <v>424159</v>
      </c>
      <c r="B609" s="245" t="s">
        <v>712</v>
      </c>
      <c r="K609" s="245" t="s">
        <v>151</v>
      </c>
      <c r="AN609" s="245" t="s">
        <v>149</v>
      </c>
      <c r="AO609" s="245" t="s">
        <v>149</v>
      </c>
      <c r="AP609" s="245" t="s">
        <v>149</v>
      </c>
      <c r="AQ609" s="245" t="s">
        <v>149</v>
      </c>
      <c r="AR609" s="245" t="s">
        <v>149</v>
      </c>
      <c r="AT609" s="245" t="s">
        <v>712</v>
      </c>
    </row>
    <row r="610" spans="1:65" s="245" customFormat="1" ht="13.8" x14ac:dyDescent="0.25">
      <c r="A610" s="245">
        <v>424162</v>
      </c>
      <c r="B610" s="245" t="s">
        <v>712</v>
      </c>
      <c r="AM610" s="245" t="s">
        <v>153</v>
      </c>
      <c r="AT610" s="245" t="s">
        <v>712</v>
      </c>
    </row>
    <row r="611" spans="1:65" s="245" customFormat="1" ht="13.8" x14ac:dyDescent="0.25">
      <c r="A611" s="245">
        <v>424165</v>
      </c>
      <c r="B611" s="245" t="s">
        <v>712</v>
      </c>
      <c r="AK611" s="245" t="s">
        <v>151</v>
      </c>
      <c r="AM611" s="245" t="s">
        <v>153</v>
      </c>
      <c r="AQ611" s="245" t="s">
        <v>153</v>
      </c>
      <c r="AR611" s="245" t="s">
        <v>151</v>
      </c>
      <c r="AT611" s="245" t="s">
        <v>712</v>
      </c>
    </row>
    <row r="612" spans="1:65" s="245" customFormat="1" ht="13.8" x14ac:dyDescent="0.25">
      <c r="A612" s="245">
        <v>424166</v>
      </c>
      <c r="B612" s="245" t="s">
        <v>712</v>
      </c>
      <c r="AF612" s="245" t="s">
        <v>153</v>
      </c>
      <c r="AM612" s="245" t="s">
        <v>153</v>
      </c>
      <c r="AT612" s="245" t="s">
        <v>712</v>
      </c>
    </row>
    <row r="613" spans="1:65" s="245" customFormat="1" ht="13.8" x14ac:dyDescent="0.25">
      <c r="A613" s="245">
        <v>424171</v>
      </c>
      <c r="B613" s="245" t="s">
        <v>712</v>
      </c>
      <c r="T613" s="245" t="s">
        <v>2208</v>
      </c>
      <c r="AF613" s="245" t="s">
        <v>2208</v>
      </c>
      <c r="AI613" s="245" t="s">
        <v>2208</v>
      </c>
      <c r="AJ613" s="245" t="s">
        <v>2208</v>
      </c>
      <c r="AK613" s="245" t="s">
        <v>2208</v>
      </c>
      <c r="AL613" s="245" t="s">
        <v>2208</v>
      </c>
      <c r="AM613" s="245" t="s">
        <v>2208</v>
      </c>
      <c r="AN613" s="245" t="s">
        <v>2208</v>
      </c>
      <c r="AO613" s="245" t="s">
        <v>2208</v>
      </c>
      <c r="AP613" s="245" t="s">
        <v>2208</v>
      </c>
      <c r="AQ613" s="245" t="s">
        <v>2208</v>
      </c>
      <c r="AR613" s="245" t="s">
        <v>2208</v>
      </c>
      <c r="AS613" s="245" t="s">
        <v>2223</v>
      </c>
      <c r="AT613" s="245" t="s">
        <v>712</v>
      </c>
    </row>
    <row r="614" spans="1:65" s="245" customFormat="1" ht="13.8" x14ac:dyDescent="0.25">
      <c r="A614" s="245">
        <v>424181</v>
      </c>
      <c r="B614" s="245" t="s">
        <v>712</v>
      </c>
      <c r="AL614" s="245" t="s">
        <v>2208</v>
      </c>
      <c r="AS614" s="245" t="s">
        <v>2223</v>
      </c>
      <c r="AT614" s="245" t="s">
        <v>712</v>
      </c>
    </row>
    <row r="615" spans="1:65" s="245" customFormat="1" ht="13.8" x14ac:dyDescent="0.25">
      <c r="A615" s="245">
        <v>424184</v>
      </c>
      <c r="B615" s="245" t="s">
        <v>712</v>
      </c>
      <c r="Q615" s="245" t="s">
        <v>153</v>
      </c>
      <c r="AE615" s="245" t="s">
        <v>153</v>
      </c>
      <c r="AF615" s="245" t="s">
        <v>153</v>
      </c>
      <c r="AI615" s="245" t="s">
        <v>153</v>
      </c>
      <c r="AL615" s="245" t="s">
        <v>151</v>
      </c>
      <c r="AP615" s="245" t="s">
        <v>149</v>
      </c>
      <c r="AQ615" s="245" t="s">
        <v>151</v>
      </c>
      <c r="AR615" s="245" t="s">
        <v>149</v>
      </c>
      <c r="AT615" s="245" t="s">
        <v>712</v>
      </c>
    </row>
    <row r="616" spans="1:65" s="245" customFormat="1" ht="13.8" x14ac:dyDescent="0.25">
      <c r="A616" s="245">
        <v>424185</v>
      </c>
      <c r="B616" s="245" t="s">
        <v>712</v>
      </c>
      <c r="Q616" s="245" t="s">
        <v>153</v>
      </c>
      <c r="AG616" s="245" t="s">
        <v>153</v>
      </c>
      <c r="AT616" s="245" t="s">
        <v>712</v>
      </c>
    </row>
    <row r="617" spans="1:65" s="245" customFormat="1" ht="13.8" x14ac:dyDescent="0.25">
      <c r="A617" s="245">
        <v>424189</v>
      </c>
      <c r="B617" s="245" t="s">
        <v>712</v>
      </c>
      <c r="AQ617" s="245" t="s">
        <v>153</v>
      </c>
      <c r="AT617" s="245" t="s">
        <v>712</v>
      </c>
    </row>
    <row r="618" spans="1:65" s="245" customFormat="1" ht="13.8" x14ac:dyDescent="0.25">
      <c r="A618" s="245">
        <v>424197</v>
      </c>
      <c r="B618" s="245" t="s">
        <v>712</v>
      </c>
      <c r="S618" s="245" t="s">
        <v>149</v>
      </c>
      <c r="AA618" s="245" t="s">
        <v>153</v>
      </c>
      <c r="AE618" s="245" t="s">
        <v>149</v>
      </c>
      <c r="AJ618" s="245" t="s">
        <v>153</v>
      </c>
      <c r="AK618" s="245" t="s">
        <v>149</v>
      </c>
      <c r="AL618" s="245" t="s">
        <v>149</v>
      </c>
      <c r="AM618" s="245" t="s">
        <v>153</v>
      </c>
      <c r="AP618" s="245" t="s">
        <v>149</v>
      </c>
      <c r="AQ618" s="245" t="s">
        <v>151</v>
      </c>
      <c r="AR618" s="245" t="s">
        <v>149</v>
      </c>
      <c r="AT618" s="245" t="s">
        <v>712</v>
      </c>
    </row>
    <row r="619" spans="1:65" s="245" customFormat="1" ht="13.8" x14ac:dyDescent="0.25">
      <c r="A619" s="245">
        <v>424213</v>
      </c>
      <c r="B619" s="245" t="s">
        <v>712</v>
      </c>
      <c r="R619" s="245" t="s">
        <v>151</v>
      </c>
      <c r="U619" s="245" t="s">
        <v>151</v>
      </c>
      <c r="V619" s="245" t="s">
        <v>151</v>
      </c>
      <c r="Y619" s="245" t="s">
        <v>153</v>
      </c>
      <c r="AE619" s="245" t="s">
        <v>153</v>
      </c>
      <c r="AI619" s="245" t="s">
        <v>153</v>
      </c>
      <c r="AJ619" s="245" t="s">
        <v>153</v>
      </c>
      <c r="AK619" s="245" t="s">
        <v>149</v>
      </c>
      <c r="AL619" s="245" t="s">
        <v>153</v>
      </c>
      <c r="AM619" s="245" t="s">
        <v>153</v>
      </c>
      <c r="AN619" s="245" t="s">
        <v>149</v>
      </c>
      <c r="AO619" s="245" t="s">
        <v>153</v>
      </c>
      <c r="AP619" s="245" t="s">
        <v>151</v>
      </c>
      <c r="AQ619" s="245" t="s">
        <v>149</v>
      </c>
      <c r="AR619" s="245" t="s">
        <v>149</v>
      </c>
      <c r="AT619" s="245" t="s">
        <v>712</v>
      </c>
      <c r="BM619" s="237"/>
    </row>
    <row r="620" spans="1:65" s="245" customFormat="1" ht="13.8" x14ac:dyDescent="0.25">
      <c r="A620" s="245">
        <v>424215</v>
      </c>
      <c r="B620" s="245" t="s">
        <v>712</v>
      </c>
      <c r="Y620" s="245" t="s">
        <v>153</v>
      </c>
      <c r="AF620" s="245" t="s">
        <v>153</v>
      </c>
      <c r="AH620" s="245" t="s">
        <v>153</v>
      </c>
      <c r="AI620" s="245" t="s">
        <v>151</v>
      </c>
      <c r="AJ620" s="245" t="s">
        <v>151</v>
      </c>
      <c r="AK620" s="245" t="s">
        <v>151</v>
      </c>
      <c r="AM620" s="245" t="s">
        <v>151</v>
      </c>
      <c r="AN620" s="245" t="s">
        <v>149</v>
      </c>
      <c r="AO620" s="245" t="s">
        <v>149</v>
      </c>
      <c r="AP620" s="245" t="s">
        <v>149</v>
      </c>
      <c r="AQ620" s="245" t="s">
        <v>149</v>
      </c>
      <c r="AR620" s="245" t="s">
        <v>149</v>
      </c>
      <c r="AT620" s="245" t="s">
        <v>712</v>
      </c>
    </row>
    <row r="621" spans="1:65" s="245" customFormat="1" ht="13.8" x14ac:dyDescent="0.25">
      <c r="A621" s="245">
        <v>424219</v>
      </c>
      <c r="B621" s="245" t="s">
        <v>712</v>
      </c>
      <c r="U621" s="245" t="s">
        <v>153</v>
      </c>
      <c r="AF621" s="245" t="s">
        <v>151</v>
      </c>
      <c r="AL621" s="245" t="s">
        <v>149</v>
      </c>
      <c r="AM621" s="245" t="s">
        <v>149</v>
      </c>
      <c r="AO621" s="245" t="s">
        <v>151</v>
      </c>
      <c r="AP621" s="245" t="s">
        <v>151</v>
      </c>
      <c r="AQ621" s="245" t="s">
        <v>153</v>
      </c>
      <c r="AT621" s="245" t="s">
        <v>712</v>
      </c>
    </row>
    <row r="622" spans="1:65" s="245" customFormat="1" ht="13.8" x14ac:dyDescent="0.25">
      <c r="A622" s="245">
        <v>424226</v>
      </c>
      <c r="B622" s="245" t="s">
        <v>712</v>
      </c>
      <c r="AP622" s="245" t="s">
        <v>153</v>
      </c>
      <c r="AT622" s="245" t="s">
        <v>712</v>
      </c>
    </row>
    <row r="623" spans="1:65" s="245" customFormat="1" ht="13.8" x14ac:dyDescent="0.25">
      <c r="A623" s="245">
        <v>424231</v>
      </c>
      <c r="B623" s="245" t="s">
        <v>712</v>
      </c>
      <c r="AL623" s="245" t="s">
        <v>151</v>
      </c>
      <c r="AM623" s="245" t="s">
        <v>153</v>
      </c>
      <c r="AN623" s="245" t="s">
        <v>149</v>
      </c>
      <c r="AO623" s="245" t="s">
        <v>149</v>
      </c>
      <c r="AP623" s="245" t="s">
        <v>149</v>
      </c>
      <c r="AQ623" s="245" t="s">
        <v>149</v>
      </c>
      <c r="AR623" s="245" t="s">
        <v>149</v>
      </c>
      <c r="AT623" s="245" t="s">
        <v>712</v>
      </c>
    </row>
    <row r="624" spans="1:65" s="245" customFormat="1" ht="13.8" x14ac:dyDescent="0.25">
      <c r="A624" s="245">
        <v>424232</v>
      </c>
      <c r="B624" s="245" t="s">
        <v>712</v>
      </c>
      <c r="E624" s="245" t="s">
        <v>153</v>
      </c>
      <c r="T624" s="245" t="s">
        <v>149</v>
      </c>
      <c r="AA624" s="245" t="s">
        <v>153</v>
      </c>
      <c r="AB624" s="245" t="s">
        <v>153</v>
      </c>
      <c r="AF624" s="245" t="s">
        <v>153</v>
      </c>
      <c r="AJ624" s="245" t="s">
        <v>151</v>
      </c>
      <c r="AL624" s="245" t="s">
        <v>151</v>
      </c>
      <c r="AM624" s="245" t="s">
        <v>153</v>
      </c>
      <c r="AN624" s="245" t="s">
        <v>149</v>
      </c>
      <c r="AO624" s="245" t="s">
        <v>149</v>
      </c>
      <c r="AP624" s="245" t="s">
        <v>151</v>
      </c>
      <c r="AQ624" s="245" t="s">
        <v>149</v>
      </c>
      <c r="AR624" s="245" t="s">
        <v>149</v>
      </c>
      <c r="AT624" s="245" t="s">
        <v>712</v>
      </c>
    </row>
    <row r="625" spans="1:65" s="245" customFormat="1" ht="13.8" x14ac:dyDescent="0.25">
      <c r="A625" s="245">
        <v>424245</v>
      </c>
      <c r="B625" s="245" t="s">
        <v>712</v>
      </c>
      <c r="W625" s="245" t="s">
        <v>2208</v>
      </c>
      <c r="AJ625" s="245" t="s">
        <v>2208</v>
      </c>
      <c r="AS625" s="245" t="s">
        <v>2223</v>
      </c>
      <c r="AT625" s="245" t="s">
        <v>712</v>
      </c>
    </row>
    <row r="626" spans="1:65" s="245" customFormat="1" ht="13.8" x14ac:dyDescent="0.25">
      <c r="A626" s="245">
        <v>424246</v>
      </c>
      <c r="B626" s="245" t="s">
        <v>712</v>
      </c>
      <c r="G626" s="245" t="s">
        <v>153</v>
      </c>
      <c r="R626" s="245" t="s">
        <v>153</v>
      </c>
      <c r="AF626" s="245" t="s">
        <v>153</v>
      </c>
      <c r="AH626" s="245" t="s">
        <v>153</v>
      </c>
      <c r="AI626" s="245" t="s">
        <v>151</v>
      </c>
      <c r="AM626" s="245" t="s">
        <v>149</v>
      </c>
      <c r="AN626" s="245" t="s">
        <v>149</v>
      </c>
      <c r="AO626" s="245" t="s">
        <v>149</v>
      </c>
      <c r="AP626" s="245" t="s">
        <v>149</v>
      </c>
      <c r="AQ626" s="245" t="s">
        <v>149</v>
      </c>
      <c r="AR626" s="245" t="s">
        <v>149</v>
      </c>
      <c r="AT626" s="245" t="s">
        <v>712</v>
      </c>
    </row>
    <row r="627" spans="1:65" s="245" customFormat="1" ht="13.8" x14ac:dyDescent="0.25">
      <c r="A627" s="245">
        <v>424252</v>
      </c>
      <c r="B627" s="245" t="s">
        <v>712</v>
      </c>
      <c r="S627" s="245" t="s">
        <v>153</v>
      </c>
      <c r="AL627" s="245" t="s">
        <v>153</v>
      </c>
      <c r="AM627" s="245" t="s">
        <v>151</v>
      </c>
      <c r="AN627" s="245" t="s">
        <v>149</v>
      </c>
      <c r="AO627" s="245" t="s">
        <v>149</v>
      </c>
      <c r="AP627" s="245" t="s">
        <v>151</v>
      </c>
      <c r="AR627" s="245" t="s">
        <v>149</v>
      </c>
      <c r="AT627" s="245" t="s">
        <v>712</v>
      </c>
    </row>
    <row r="628" spans="1:65" s="245" customFormat="1" ht="13.8" x14ac:dyDescent="0.25">
      <c r="A628" s="245">
        <v>424258</v>
      </c>
      <c r="B628" s="245" t="s">
        <v>712</v>
      </c>
      <c r="S628" s="245" t="s">
        <v>2208</v>
      </c>
      <c r="AE628" s="245" t="s">
        <v>2208</v>
      </c>
      <c r="AF628" s="245" t="s">
        <v>2208</v>
      </c>
      <c r="AG628" s="245" t="s">
        <v>2208</v>
      </c>
      <c r="AK628" s="245" t="s">
        <v>2208</v>
      </c>
      <c r="AL628" s="245" t="s">
        <v>2208</v>
      </c>
      <c r="AN628" s="245" t="s">
        <v>2208</v>
      </c>
      <c r="AO628" s="245" t="s">
        <v>2208</v>
      </c>
      <c r="AP628" s="245" t="s">
        <v>2208</v>
      </c>
      <c r="AQ628" s="245" t="s">
        <v>2208</v>
      </c>
      <c r="AR628" s="245" t="s">
        <v>2208</v>
      </c>
      <c r="AS628" s="245" t="s">
        <v>702</v>
      </c>
      <c r="AT628" s="245" t="s">
        <v>712</v>
      </c>
    </row>
    <row r="629" spans="1:65" s="245" customFormat="1" ht="13.8" x14ac:dyDescent="0.25">
      <c r="A629" s="245">
        <v>424259</v>
      </c>
      <c r="B629" s="245" t="s">
        <v>712</v>
      </c>
      <c r="V629" s="245" t="s">
        <v>153</v>
      </c>
      <c r="AT629" s="245" t="s">
        <v>712</v>
      </c>
    </row>
    <row r="630" spans="1:65" s="245" customFormat="1" ht="13.8" x14ac:dyDescent="0.25">
      <c r="A630" s="245">
        <v>424268</v>
      </c>
      <c r="B630" s="245" t="s">
        <v>712</v>
      </c>
      <c r="R630" s="245" t="s">
        <v>153</v>
      </c>
      <c r="AL630" s="245" t="s">
        <v>149</v>
      </c>
      <c r="AM630" s="245" t="s">
        <v>153</v>
      </c>
      <c r="AO630" s="245" t="s">
        <v>153</v>
      </c>
      <c r="AQ630" s="245" t="s">
        <v>153</v>
      </c>
      <c r="AT630" s="245" t="s">
        <v>712</v>
      </c>
    </row>
    <row r="631" spans="1:65" s="245" customFormat="1" ht="13.8" x14ac:dyDescent="0.25">
      <c r="A631" s="245">
        <v>424284</v>
      </c>
      <c r="B631" s="245" t="s">
        <v>712</v>
      </c>
      <c r="X631" s="245" t="s">
        <v>153</v>
      </c>
      <c r="AA631" s="245" t="s">
        <v>153</v>
      </c>
      <c r="AF631" s="245" t="s">
        <v>153</v>
      </c>
      <c r="AI631" s="245" t="s">
        <v>153</v>
      </c>
      <c r="AL631" s="245" t="s">
        <v>153</v>
      </c>
      <c r="AM631" s="245" t="s">
        <v>153</v>
      </c>
      <c r="AN631" s="245" t="s">
        <v>153</v>
      </c>
      <c r="AO631" s="245" t="s">
        <v>151</v>
      </c>
      <c r="AP631" s="245" t="s">
        <v>151</v>
      </c>
      <c r="AQ631" s="245" t="s">
        <v>153</v>
      </c>
      <c r="AT631" s="245" t="s">
        <v>712</v>
      </c>
    </row>
    <row r="632" spans="1:65" s="245" customFormat="1" ht="13.8" x14ac:dyDescent="0.25">
      <c r="A632" s="245">
        <v>424295</v>
      </c>
      <c r="B632" s="245" t="s">
        <v>712</v>
      </c>
      <c r="AJ632" s="245" t="s">
        <v>149</v>
      </c>
      <c r="AL632" s="245" t="s">
        <v>151</v>
      </c>
      <c r="AN632" s="245" t="s">
        <v>149</v>
      </c>
      <c r="AO632" s="245" t="s">
        <v>149</v>
      </c>
      <c r="AP632" s="245" t="s">
        <v>149</v>
      </c>
      <c r="AQ632" s="245" t="s">
        <v>149</v>
      </c>
      <c r="AR632" s="245" t="s">
        <v>149</v>
      </c>
      <c r="AT632" s="245" t="s">
        <v>712</v>
      </c>
    </row>
    <row r="633" spans="1:65" s="245" customFormat="1" ht="13.8" x14ac:dyDescent="0.25">
      <c r="A633" s="245">
        <v>424318</v>
      </c>
      <c r="B633" s="245" t="s">
        <v>712</v>
      </c>
      <c r="J633" s="245" t="s">
        <v>153</v>
      </c>
      <c r="AE633" s="245" t="s">
        <v>149</v>
      </c>
      <c r="AF633" s="245" t="s">
        <v>151</v>
      </c>
      <c r="AK633" s="245" t="s">
        <v>149</v>
      </c>
      <c r="AL633" s="245" t="s">
        <v>149</v>
      </c>
      <c r="AR633" s="245" t="s">
        <v>149</v>
      </c>
      <c r="AT633" s="245" t="s">
        <v>712</v>
      </c>
    </row>
    <row r="634" spans="1:65" s="245" customFormat="1" ht="13.8" x14ac:dyDescent="0.25">
      <c r="A634" s="245">
        <v>424340</v>
      </c>
      <c r="B634" s="245" t="s">
        <v>769</v>
      </c>
      <c r="AB634" s="245" t="s">
        <v>153</v>
      </c>
      <c r="AE634" s="245" t="s">
        <v>151</v>
      </c>
      <c r="AF634" s="245" t="s">
        <v>151</v>
      </c>
      <c r="AG634" s="245" t="s">
        <v>151</v>
      </c>
      <c r="AI634" s="245" t="s">
        <v>149</v>
      </c>
      <c r="AJ634" s="245" t="s">
        <v>149</v>
      </c>
      <c r="AK634" s="245" t="s">
        <v>149</v>
      </c>
      <c r="AL634" s="245" t="s">
        <v>149</v>
      </c>
      <c r="AM634" s="245" t="s">
        <v>149</v>
      </c>
      <c r="AT634" s="245" t="s">
        <v>158</v>
      </c>
    </row>
    <row r="635" spans="1:65" s="245" customFormat="1" ht="13.8" x14ac:dyDescent="0.25">
      <c r="A635" s="245">
        <v>424349</v>
      </c>
      <c r="B635" s="245" t="s">
        <v>712</v>
      </c>
      <c r="Y635" s="245" t="s">
        <v>153</v>
      </c>
      <c r="AE635" s="245" t="s">
        <v>151</v>
      </c>
      <c r="AI635" s="245" t="s">
        <v>149</v>
      </c>
      <c r="AK635" s="245" t="s">
        <v>149</v>
      </c>
      <c r="AL635" s="245" t="s">
        <v>149</v>
      </c>
      <c r="AM635" s="245" t="s">
        <v>151</v>
      </c>
      <c r="AN635" s="245" t="s">
        <v>149</v>
      </c>
      <c r="AO635" s="245" t="s">
        <v>149</v>
      </c>
      <c r="AP635" s="245" t="s">
        <v>149</v>
      </c>
      <c r="AQ635" s="245" t="s">
        <v>149</v>
      </c>
      <c r="AT635" s="245" t="s">
        <v>712</v>
      </c>
    </row>
    <row r="636" spans="1:65" s="245" customFormat="1" ht="13.8" x14ac:dyDescent="0.25">
      <c r="A636" s="245">
        <v>424366</v>
      </c>
      <c r="B636" s="245" t="s">
        <v>712</v>
      </c>
      <c r="AM636" s="245" t="s">
        <v>153</v>
      </c>
      <c r="AQ636" s="245" t="s">
        <v>153</v>
      </c>
      <c r="AT636" s="245" t="s">
        <v>712</v>
      </c>
    </row>
    <row r="637" spans="1:65" s="245" customFormat="1" ht="13.8" x14ac:dyDescent="0.25">
      <c r="A637" s="245">
        <v>424387</v>
      </c>
      <c r="B637" s="245" t="s">
        <v>712</v>
      </c>
      <c r="K637" s="245" t="s">
        <v>153</v>
      </c>
      <c r="P637" s="245" t="s">
        <v>151</v>
      </c>
      <c r="R637" s="245" t="s">
        <v>153</v>
      </c>
      <c r="V637" s="245" t="s">
        <v>153</v>
      </c>
      <c r="Y637" s="245" t="s">
        <v>153</v>
      </c>
      <c r="AE637" s="245" t="s">
        <v>153</v>
      </c>
      <c r="AI637" s="245" t="s">
        <v>149</v>
      </c>
      <c r="AJ637" s="245" t="s">
        <v>149</v>
      </c>
      <c r="AK637" s="245" t="s">
        <v>149</v>
      </c>
      <c r="AL637" s="245" t="s">
        <v>149</v>
      </c>
      <c r="AM637" s="245" t="s">
        <v>149</v>
      </c>
      <c r="AN637" s="245" t="s">
        <v>149</v>
      </c>
      <c r="AO637" s="245" t="s">
        <v>149</v>
      </c>
      <c r="AP637" s="245" t="s">
        <v>149</v>
      </c>
      <c r="AQ637" s="245" t="s">
        <v>149</v>
      </c>
      <c r="AR637" s="245" t="s">
        <v>149</v>
      </c>
      <c r="AT637" s="245" t="s">
        <v>712</v>
      </c>
      <c r="BM637" s="237"/>
    </row>
    <row r="638" spans="1:65" s="245" customFormat="1" ht="13.8" x14ac:dyDescent="0.25">
      <c r="A638" s="245">
        <v>424410</v>
      </c>
      <c r="B638" s="245" t="s">
        <v>712</v>
      </c>
      <c r="V638" s="245" t="s">
        <v>153</v>
      </c>
      <c r="X638" s="245" t="s">
        <v>153</v>
      </c>
      <c r="AF638" s="245" t="s">
        <v>153</v>
      </c>
      <c r="AJ638" s="245" t="s">
        <v>151</v>
      </c>
      <c r="AL638" s="245" t="s">
        <v>151</v>
      </c>
      <c r="AM638" s="245" t="s">
        <v>151</v>
      </c>
      <c r="AN638" s="245" t="s">
        <v>149</v>
      </c>
      <c r="AO638" s="245" t="s">
        <v>149</v>
      </c>
      <c r="AP638" s="245" t="s">
        <v>149</v>
      </c>
      <c r="AQ638" s="245" t="s">
        <v>149</v>
      </c>
      <c r="AR638" s="245" t="s">
        <v>149</v>
      </c>
      <c r="AT638" s="245" t="s">
        <v>769</v>
      </c>
    </row>
    <row r="639" spans="1:65" s="245" customFormat="1" ht="13.8" x14ac:dyDescent="0.25">
      <c r="A639" s="245">
        <v>424424</v>
      </c>
      <c r="B639" s="245" t="s">
        <v>712</v>
      </c>
      <c r="P639" s="245" t="s">
        <v>151</v>
      </c>
      <c r="AJ639" s="245" t="s">
        <v>151</v>
      </c>
      <c r="AL639" s="245" t="s">
        <v>151</v>
      </c>
      <c r="AQ639" s="245" t="s">
        <v>149</v>
      </c>
      <c r="AR639" s="245" t="s">
        <v>149</v>
      </c>
      <c r="AT639" s="245" t="s">
        <v>712</v>
      </c>
    </row>
    <row r="640" spans="1:65" s="245" customFormat="1" ht="13.8" x14ac:dyDescent="0.25">
      <c r="A640" s="245">
        <v>424426</v>
      </c>
      <c r="B640" s="245" t="s">
        <v>712</v>
      </c>
      <c r="AE640" s="245" t="s">
        <v>153</v>
      </c>
      <c r="AT640" s="245" t="s">
        <v>712</v>
      </c>
    </row>
    <row r="641" spans="1:65" s="245" customFormat="1" ht="13.8" x14ac:dyDescent="0.25">
      <c r="A641" s="245">
        <v>424438</v>
      </c>
      <c r="B641" s="245" t="s">
        <v>712</v>
      </c>
      <c r="AQ641" s="245" t="s">
        <v>153</v>
      </c>
      <c r="AT641" s="245" t="s">
        <v>712</v>
      </c>
    </row>
    <row r="642" spans="1:65" s="245" customFormat="1" ht="13.8" x14ac:dyDescent="0.25">
      <c r="A642" s="245">
        <v>424439</v>
      </c>
      <c r="B642" s="245" t="s">
        <v>712</v>
      </c>
      <c r="Q642" s="245" t="s">
        <v>2208</v>
      </c>
      <c r="AM642" s="245" t="s">
        <v>2208</v>
      </c>
      <c r="AS642" s="245" t="s">
        <v>2223</v>
      </c>
      <c r="AT642" s="245" t="s">
        <v>712</v>
      </c>
    </row>
    <row r="643" spans="1:65" s="245" customFormat="1" ht="13.8" x14ac:dyDescent="0.25">
      <c r="A643" s="245">
        <v>424442</v>
      </c>
      <c r="B643" s="245" t="s">
        <v>712</v>
      </c>
      <c r="R643" s="245" t="s">
        <v>151</v>
      </c>
      <c r="AE643" s="245" t="s">
        <v>149</v>
      </c>
      <c r="AF643" s="245" t="s">
        <v>149</v>
      </c>
      <c r="AL643" s="245" t="s">
        <v>149</v>
      </c>
      <c r="AM643" s="245" t="s">
        <v>151</v>
      </c>
      <c r="AN643" s="245" t="s">
        <v>151</v>
      </c>
      <c r="AO643" s="245" t="s">
        <v>151</v>
      </c>
      <c r="AQ643" s="245" t="s">
        <v>149</v>
      </c>
      <c r="AR643" s="245" t="s">
        <v>149</v>
      </c>
      <c r="AT643" s="245" t="s">
        <v>712</v>
      </c>
    </row>
    <row r="644" spans="1:65" s="245" customFormat="1" ht="13.8" x14ac:dyDescent="0.25">
      <c r="A644" s="245">
        <v>424445</v>
      </c>
      <c r="B644" s="245" t="s">
        <v>712</v>
      </c>
      <c r="Z644" s="245" t="s">
        <v>153</v>
      </c>
      <c r="AK644" s="245" t="s">
        <v>149</v>
      </c>
      <c r="AL644" s="245" t="s">
        <v>151</v>
      </c>
      <c r="AM644" s="245" t="s">
        <v>151</v>
      </c>
      <c r="AO644" s="245" t="s">
        <v>149</v>
      </c>
      <c r="AP644" s="245" t="s">
        <v>149</v>
      </c>
      <c r="AQ644" s="245" t="s">
        <v>149</v>
      </c>
      <c r="AR644" s="245" t="s">
        <v>149</v>
      </c>
      <c r="AT644" s="245" t="s">
        <v>712</v>
      </c>
    </row>
    <row r="645" spans="1:65" s="245" customFormat="1" ht="13.8" x14ac:dyDescent="0.25">
      <c r="A645" s="245">
        <v>424450</v>
      </c>
      <c r="B645" s="245" t="s">
        <v>712</v>
      </c>
      <c r="P645" s="245" t="s">
        <v>153</v>
      </c>
      <c r="Q645" s="245" t="s">
        <v>153</v>
      </c>
      <c r="AF645" s="245" t="s">
        <v>153</v>
      </c>
      <c r="AL645" s="245" t="s">
        <v>153</v>
      </c>
      <c r="AM645" s="245" t="s">
        <v>151</v>
      </c>
      <c r="AP645" s="245" t="s">
        <v>149</v>
      </c>
      <c r="AQ645" s="245" t="s">
        <v>151</v>
      </c>
      <c r="AT645" s="245" t="s">
        <v>712</v>
      </c>
    </row>
    <row r="646" spans="1:65" s="245" customFormat="1" ht="13.8" x14ac:dyDescent="0.25">
      <c r="A646" s="245">
        <v>424458</v>
      </c>
      <c r="B646" s="245" t="s">
        <v>712</v>
      </c>
      <c r="R646" s="245" t="s">
        <v>153</v>
      </c>
      <c r="AE646" s="245" t="s">
        <v>149</v>
      </c>
      <c r="AF646" s="245" t="s">
        <v>149</v>
      </c>
      <c r="AG646" s="245" t="s">
        <v>151</v>
      </c>
      <c r="AI646" s="245" t="s">
        <v>149</v>
      </c>
      <c r="AJ646" s="245" t="s">
        <v>149</v>
      </c>
      <c r="AK646" s="245" t="s">
        <v>149</v>
      </c>
      <c r="AL646" s="245" t="s">
        <v>149</v>
      </c>
      <c r="AM646" s="245" t="s">
        <v>149</v>
      </c>
      <c r="AN646" s="245" t="s">
        <v>149</v>
      </c>
      <c r="AO646" s="245" t="s">
        <v>149</v>
      </c>
      <c r="AP646" s="245" t="s">
        <v>149</v>
      </c>
      <c r="AQ646" s="245" t="s">
        <v>149</v>
      </c>
      <c r="AR646" s="245" t="s">
        <v>149</v>
      </c>
      <c r="AT646" s="245" t="s">
        <v>712</v>
      </c>
      <c r="BM646" s="237"/>
    </row>
    <row r="647" spans="1:65" s="245" customFormat="1" ht="13.8" x14ac:dyDescent="0.25">
      <c r="A647" s="245">
        <v>424465</v>
      </c>
      <c r="B647" s="245" t="s">
        <v>712</v>
      </c>
      <c r="R647" s="245" t="s">
        <v>153</v>
      </c>
      <c r="AK647" s="245" t="s">
        <v>153</v>
      </c>
      <c r="AL647" s="245" t="s">
        <v>153</v>
      </c>
      <c r="AN647" s="245" t="s">
        <v>153</v>
      </c>
      <c r="AO647" s="245" t="s">
        <v>153</v>
      </c>
      <c r="AP647" s="245" t="s">
        <v>153</v>
      </c>
      <c r="AQ647" s="245" t="s">
        <v>153</v>
      </c>
      <c r="AR647" s="245" t="s">
        <v>151</v>
      </c>
      <c r="AT647" s="245" t="s">
        <v>712</v>
      </c>
    </row>
    <row r="648" spans="1:65" s="245" customFormat="1" ht="13.8" x14ac:dyDescent="0.25">
      <c r="A648" s="245">
        <v>424468</v>
      </c>
      <c r="B648" s="245" t="s">
        <v>769</v>
      </c>
      <c r="R648" s="245" t="s">
        <v>153</v>
      </c>
      <c r="V648" s="245" t="s">
        <v>153</v>
      </c>
      <c r="AF648" s="245" t="s">
        <v>153</v>
      </c>
      <c r="AG648" s="245" t="s">
        <v>153</v>
      </c>
      <c r="AI648" s="245" t="s">
        <v>149</v>
      </c>
      <c r="AJ648" s="245" t="s">
        <v>149</v>
      </c>
      <c r="AK648" s="245" t="s">
        <v>149</v>
      </c>
      <c r="AL648" s="245" t="s">
        <v>149</v>
      </c>
      <c r="AM648" s="245" t="s">
        <v>149</v>
      </c>
      <c r="AT648" s="245" t="s">
        <v>158</v>
      </c>
    </row>
    <row r="649" spans="1:65" s="245" customFormat="1" ht="13.8" x14ac:dyDescent="0.25">
      <c r="A649" s="245">
        <v>424474</v>
      </c>
      <c r="B649" s="245" t="s">
        <v>712</v>
      </c>
      <c r="AE649" s="245" t="s">
        <v>149</v>
      </c>
      <c r="AL649" s="245" t="s">
        <v>149</v>
      </c>
      <c r="AM649" s="245" t="s">
        <v>149</v>
      </c>
      <c r="AO649" s="245" t="s">
        <v>151</v>
      </c>
      <c r="AQ649" s="245" t="s">
        <v>149</v>
      </c>
      <c r="AR649" s="245" t="s">
        <v>151</v>
      </c>
      <c r="AT649" s="245" t="s">
        <v>712</v>
      </c>
    </row>
    <row r="650" spans="1:65" s="245" customFormat="1" ht="13.8" x14ac:dyDescent="0.25">
      <c r="A650" s="245">
        <v>424506</v>
      </c>
      <c r="B650" s="245" t="s">
        <v>712</v>
      </c>
      <c r="R650" s="245" t="s">
        <v>153</v>
      </c>
      <c r="AJ650" s="245" t="s">
        <v>153</v>
      </c>
      <c r="AM650" s="245" t="s">
        <v>153</v>
      </c>
      <c r="AR650" s="245" t="s">
        <v>153</v>
      </c>
      <c r="AT650" s="245" t="s">
        <v>712</v>
      </c>
    </row>
    <row r="651" spans="1:65" s="245" customFormat="1" ht="13.8" x14ac:dyDescent="0.25">
      <c r="A651" s="245">
        <v>424510</v>
      </c>
      <c r="B651" s="245" t="s">
        <v>712</v>
      </c>
      <c r="AL651" s="245" t="s">
        <v>151</v>
      </c>
      <c r="AM651" s="245" t="s">
        <v>151</v>
      </c>
      <c r="AN651" s="245" t="s">
        <v>149</v>
      </c>
      <c r="AO651" s="245" t="s">
        <v>149</v>
      </c>
      <c r="AP651" s="245" t="s">
        <v>149</v>
      </c>
      <c r="AT651" s="245" t="s">
        <v>712</v>
      </c>
    </row>
    <row r="652" spans="1:65" s="245" customFormat="1" ht="13.8" x14ac:dyDescent="0.25">
      <c r="A652" s="245">
        <v>424515</v>
      </c>
      <c r="B652" s="245" t="s">
        <v>712</v>
      </c>
      <c r="I652" s="245" t="s">
        <v>153</v>
      </c>
      <c r="AF652" s="245" t="s">
        <v>153</v>
      </c>
      <c r="AL652" s="245" t="s">
        <v>151</v>
      </c>
      <c r="AM652" s="245" t="s">
        <v>149</v>
      </c>
      <c r="AP652" s="245" t="s">
        <v>151</v>
      </c>
      <c r="AR652" s="245" t="s">
        <v>151</v>
      </c>
      <c r="AT652" s="245" t="s">
        <v>712</v>
      </c>
    </row>
    <row r="653" spans="1:65" s="245" customFormat="1" ht="13.8" x14ac:dyDescent="0.25">
      <c r="A653" s="245">
        <v>424530</v>
      </c>
      <c r="B653" s="245" t="s">
        <v>712</v>
      </c>
      <c r="Y653" s="245" t="s">
        <v>153</v>
      </c>
      <c r="AT653" s="245" t="s">
        <v>712</v>
      </c>
    </row>
    <row r="654" spans="1:65" s="245" customFormat="1" ht="13.8" x14ac:dyDescent="0.25">
      <c r="A654" s="245">
        <v>424557</v>
      </c>
      <c r="B654" s="245" t="s">
        <v>769</v>
      </c>
      <c r="L654" s="245" t="s">
        <v>151</v>
      </c>
      <c r="R654" s="245" t="s">
        <v>149</v>
      </c>
      <c r="S654" s="245" t="s">
        <v>153</v>
      </c>
      <c r="AE654" s="245" t="s">
        <v>149</v>
      </c>
      <c r="AI654" s="245" t="s">
        <v>149</v>
      </c>
      <c r="AJ654" s="245" t="s">
        <v>149</v>
      </c>
      <c r="AK654" s="245" t="s">
        <v>149</v>
      </c>
      <c r="AL654" s="245" t="s">
        <v>149</v>
      </c>
      <c r="AM654" s="245" t="s">
        <v>149</v>
      </c>
      <c r="AT654" s="245" t="s">
        <v>158</v>
      </c>
    </row>
    <row r="655" spans="1:65" s="245" customFormat="1" ht="13.8" x14ac:dyDescent="0.25">
      <c r="A655" s="245">
        <v>424581</v>
      </c>
      <c r="B655" s="245" t="s">
        <v>769</v>
      </c>
      <c r="AD655" s="245" t="s">
        <v>2208</v>
      </c>
      <c r="AG655" s="245" t="s">
        <v>2208</v>
      </c>
      <c r="AI655" s="245" t="s">
        <v>2208</v>
      </c>
      <c r="AJ655" s="245" t="s">
        <v>2208</v>
      </c>
      <c r="AK655" s="245" t="s">
        <v>2208</v>
      </c>
      <c r="AL655" s="245" t="s">
        <v>2208</v>
      </c>
      <c r="AM655" s="245" t="s">
        <v>2208</v>
      </c>
      <c r="AS655" s="245" t="s">
        <v>2210</v>
      </c>
      <c r="AT655" s="245" t="s">
        <v>158</v>
      </c>
    </row>
    <row r="656" spans="1:65" s="245" customFormat="1" ht="13.8" x14ac:dyDescent="0.25">
      <c r="A656" s="245">
        <v>424582</v>
      </c>
      <c r="B656" s="245" t="s">
        <v>712</v>
      </c>
      <c r="AM656" s="245" t="s">
        <v>153</v>
      </c>
      <c r="AN656" s="245" t="s">
        <v>153</v>
      </c>
      <c r="AT656" s="245" t="s">
        <v>712</v>
      </c>
    </row>
    <row r="657" spans="1:65" s="245" customFormat="1" ht="13.8" x14ac:dyDescent="0.25">
      <c r="A657" s="245">
        <v>424589</v>
      </c>
      <c r="B657" s="245" t="s">
        <v>712</v>
      </c>
      <c r="R657" s="245" t="s">
        <v>151</v>
      </c>
      <c r="AA657" s="245" t="s">
        <v>153</v>
      </c>
      <c r="AE657" s="245" t="s">
        <v>149</v>
      </c>
      <c r="AI657" s="245" t="s">
        <v>153</v>
      </c>
      <c r="AL657" s="245" t="s">
        <v>153</v>
      </c>
      <c r="AM657" s="245" t="s">
        <v>153</v>
      </c>
      <c r="AN657" s="245" t="s">
        <v>151</v>
      </c>
      <c r="AP657" s="245" t="s">
        <v>153</v>
      </c>
      <c r="AQ657" s="245" t="s">
        <v>153</v>
      </c>
      <c r="AR657" s="245" t="s">
        <v>149</v>
      </c>
      <c r="AT657" s="245" t="s">
        <v>712</v>
      </c>
    </row>
    <row r="658" spans="1:65" s="245" customFormat="1" ht="13.8" x14ac:dyDescent="0.25">
      <c r="A658" s="245">
        <v>424602</v>
      </c>
      <c r="B658" s="245" t="s">
        <v>712</v>
      </c>
      <c r="AL658" s="245" t="s">
        <v>153</v>
      </c>
      <c r="AM658" s="245" t="s">
        <v>153</v>
      </c>
      <c r="AT658" s="245" t="s">
        <v>712</v>
      </c>
    </row>
    <row r="659" spans="1:65" s="245" customFormat="1" ht="13.8" x14ac:dyDescent="0.25">
      <c r="A659" s="245">
        <v>424615</v>
      </c>
      <c r="B659" s="245" t="s">
        <v>712</v>
      </c>
      <c r="AD659" s="245" t="s">
        <v>153</v>
      </c>
      <c r="AF659" s="245" t="s">
        <v>149</v>
      </c>
      <c r="AM659" s="245" t="s">
        <v>149</v>
      </c>
      <c r="AP659" s="245" t="s">
        <v>153</v>
      </c>
      <c r="AT659" s="245" t="s">
        <v>712</v>
      </c>
    </row>
    <row r="660" spans="1:65" s="245" customFormat="1" ht="13.8" x14ac:dyDescent="0.25">
      <c r="A660" s="245">
        <v>424619</v>
      </c>
      <c r="B660" s="245" t="s">
        <v>712</v>
      </c>
      <c r="AM660" s="245" t="s">
        <v>153</v>
      </c>
      <c r="AP660" s="245" t="s">
        <v>153</v>
      </c>
      <c r="AT660" s="245" t="s">
        <v>712</v>
      </c>
    </row>
    <row r="661" spans="1:65" s="245" customFormat="1" ht="13.8" x14ac:dyDescent="0.25">
      <c r="A661" s="245">
        <v>424623</v>
      </c>
      <c r="B661" s="245" t="s">
        <v>712</v>
      </c>
      <c r="R661" s="245" t="s">
        <v>151</v>
      </c>
      <c r="AE661" s="245" t="s">
        <v>149</v>
      </c>
      <c r="AR661" s="245" t="s">
        <v>149</v>
      </c>
      <c r="AT661" s="245" t="s">
        <v>712</v>
      </c>
    </row>
    <row r="662" spans="1:65" s="245" customFormat="1" ht="13.8" x14ac:dyDescent="0.25">
      <c r="A662" s="245">
        <v>424625</v>
      </c>
      <c r="B662" s="245" t="s">
        <v>712</v>
      </c>
      <c r="AA662" s="245" t="s">
        <v>153</v>
      </c>
      <c r="AH662" s="245" t="s">
        <v>153</v>
      </c>
      <c r="AJ662" s="245" t="s">
        <v>151</v>
      </c>
      <c r="AK662" s="245" t="s">
        <v>149</v>
      </c>
      <c r="AL662" s="245" t="s">
        <v>151</v>
      </c>
      <c r="AM662" s="245" t="s">
        <v>149</v>
      </c>
      <c r="AN662" s="245" t="s">
        <v>149</v>
      </c>
      <c r="AO662" s="245" t="s">
        <v>149</v>
      </c>
      <c r="AP662" s="245" t="s">
        <v>149</v>
      </c>
      <c r="AQ662" s="245" t="s">
        <v>149</v>
      </c>
      <c r="AR662" s="245" t="s">
        <v>149</v>
      </c>
      <c r="AT662" s="245" t="s">
        <v>769</v>
      </c>
    </row>
    <row r="663" spans="1:65" s="245" customFormat="1" ht="13.8" x14ac:dyDescent="0.25">
      <c r="A663" s="245">
        <v>424628</v>
      </c>
      <c r="B663" s="245" t="s">
        <v>712</v>
      </c>
      <c r="AC663" s="245" t="s">
        <v>153</v>
      </c>
      <c r="AL663" s="245" t="s">
        <v>153</v>
      </c>
      <c r="AN663" s="245" t="s">
        <v>149</v>
      </c>
      <c r="AO663" s="245" t="s">
        <v>149</v>
      </c>
      <c r="AP663" s="245" t="s">
        <v>149</v>
      </c>
      <c r="AQ663" s="245" t="s">
        <v>149</v>
      </c>
      <c r="AR663" s="245" t="s">
        <v>149</v>
      </c>
      <c r="AT663" s="245" t="s">
        <v>712</v>
      </c>
    </row>
    <row r="664" spans="1:65" s="245" customFormat="1" ht="13.8" x14ac:dyDescent="0.25">
      <c r="A664" s="245">
        <v>424647</v>
      </c>
      <c r="B664" s="245" t="s">
        <v>712</v>
      </c>
      <c r="R664" s="245" t="s">
        <v>153</v>
      </c>
      <c r="W664" s="245" t="s">
        <v>153</v>
      </c>
      <c r="AD664" s="245" t="s">
        <v>153</v>
      </c>
      <c r="AE664" s="245" t="s">
        <v>149</v>
      </c>
      <c r="AF664" s="245" t="s">
        <v>151</v>
      </c>
      <c r="AJ664" s="245" t="s">
        <v>151</v>
      </c>
      <c r="AK664" s="245" t="s">
        <v>151</v>
      </c>
      <c r="AL664" s="245" t="s">
        <v>151</v>
      </c>
      <c r="AM664" s="245" t="s">
        <v>151</v>
      </c>
      <c r="AN664" s="245" t="s">
        <v>149</v>
      </c>
      <c r="AO664" s="245" t="s">
        <v>149</v>
      </c>
      <c r="AP664" s="245" t="s">
        <v>149</v>
      </c>
      <c r="AQ664" s="245" t="s">
        <v>149</v>
      </c>
      <c r="AR664" s="245" t="s">
        <v>149</v>
      </c>
      <c r="AT664" s="245" t="s">
        <v>712</v>
      </c>
      <c r="BM664" s="237"/>
    </row>
    <row r="665" spans="1:65" s="245" customFormat="1" ht="13.8" x14ac:dyDescent="0.25">
      <c r="A665" s="245">
        <v>424648</v>
      </c>
      <c r="B665" s="245" t="s">
        <v>712</v>
      </c>
      <c r="AQ665" s="245" t="s">
        <v>151</v>
      </c>
      <c r="AT665" s="245" t="s">
        <v>712</v>
      </c>
    </row>
    <row r="666" spans="1:65" s="245" customFormat="1" ht="13.8" x14ac:dyDescent="0.25">
      <c r="A666" s="245">
        <v>424672</v>
      </c>
      <c r="B666" s="245" t="s">
        <v>712</v>
      </c>
      <c r="S666" s="245" t="s">
        <v>153</v>
      </c>
      <c r="Z666" s="245" t="s">
        <v>151</v>
      </c>
      <c r="AF666" s="245" t="s">
        <v>153</v>
      </c>
      <c r="AI666" s="245" t="s">
        <v>151</v>
      </c>
      <c r="AJ666" s="245" t="s">
        <v>153</v>
      </c>
      <c r="AK666" s="245" t="s">
        <v>151</v>
      </c>
      <c r="AL666" s="245" t="s">
        <v>153</v>
      </c>
      <c r="AM666" s="245" t="s">
        <v>153</v>
      </c>
      <c r="AN666" s="245" t="s">
        <v>149</v>
      </c>
      <c r="AO666" s="245" t="s">
        <v>149</v>
      </c>
      <c r="AP666" s="245" t="s">
        <v>149</v>
      </c>
      <c r="AQ666" s="245" t="s">
        <v>149</v>
      </c>
      <c r="AR666" s="245" t="s">
        <v>149</v>
      </c>
      <c r="AT666" s="245" t="s">
        <v>712</v>
      </c>
    </row>
    <row r="667" spans="1:65" s="245" customFormat="1" ht="13.8" x14ac:dyDescent="0.25">
      <c r="A667" s="245">
        <v>424675</v>
      </c>
      <c r="B667" s="245" t="s">
        <v>712</v>
      </c>
      <c r="L667" s="245" t="s">
        <v>151</v>
      </c>
      <c r="R667" s="245" t="s">
        <v>153</v>
      </c>
      <c r="S667" s="245" t="s">
        <v>153</v>
      </c>
      <c r="AE667" s="245" t="s">
        <v>149</v>
      </c>
      <c r="AO667" s="245" t="s">
        <v>149</v>
      </c>
      <c r="AP667" s="245" t="s">
        <v>149</v>
      </c>
      <c r="AQ667" s="245" t="s">
        <v>149</v>
      </c>
      <c r="AR667" s="245" t="s">
        <v>149</v>
      </c>
      <c r="AT667" s="245" t="s">
        <v>712</v>
      </c>
    </row>
    <row r="668" spans="1:65" s="245" customFormat="1" ht="13.8" x14ac:dyDescent="0.25">
      <c r="A668" s="245">
        <v>424678</v>
      </c>
      <c r="B668" s="245" t="s">
        <v>712</v>
      </c>
      <c r="L668" s="245" t="s">
        <v>2208</v>
      </c>
      <c r="AI668" s="245" t="s">
        <v>2208</v>
      </c>
      <c r="AM668" s="245" t="s">
        <v>2208</v>
      </c>
      <c r="AN668" s="245" t="s">
        <v>2208</v>
      </c>
      <c r="AO668" s="245" t="s">
        <v>2208</v>
      </c>
      <c r="AP668" s="245" t="s">
        <v>2208</v>
      </c>
      <c r="AQ668" s="245" t="s">
        <v>2208</v>
      </c>
      <c r="AR668" s="245" t="s">
        <v>2208</v>
      </c>
      <c r="AS668" s="245" t="s">
        <v>2210</v>
      </c>
      <c r="AT668" s="245" t="s">
        <v>712</v>
      </c>
    </row>
    <row r="669" spans="1:65" s="245" customFormat="1" ht="13.8" x14ac:dyDescent="0.25">
      <c r="A669" s="245">
        <v>424684</v>
      </c>
      <c r="B669" s="245" t="s">
        <v>769</v>
      </c>
      <c r="M669" s="245" t="s">
        <v>153</v>
      </c>
      <c r="W669" s="245" t="s">
        <v>153</v>
      </c>
      <c r="AF669" s="245" t="s">
        <v>151</v>
      </c>
      <c r="AI669" s="245" t="s">
        <v>149</v>
      </c>
      <c r="AJ669" s="245" t="s">
        <v>149</v>
      </c>
      <c r="AK669" s="245" t="s">
        <v>149</v>
      </c>
      <c r="AL669" s="245" t="s">
        <v>149</v>
      </c>
      <c r="AM669" s="245" t="s">
        <v>149</v>
      </c>
      <c r="AT669" s="245" t="s">
        <v>158</v>
      </c>
    </row>
    <row r="670" spans="1:65" s="245" customFormat="1" ht="13.8" x14ac:dyDescent="0.25">
      <c r="A670" s="245">
        <v>424689</v>
      </c>
      <c r="B670" s="245" t="s">
        <v>712</v>
      </c>
      <c r="W670" s="245" t="s">
        <v>153</v>
      </c>
      <c r="AI670" s="245" t="s">
        <v>153</v>
      </c>
      <c r="AT670" s="245" t="s">
        <v>712</v>
      </c>
    </row>
    <row r="671" spans="1:65" s="245" customFormat="1" ht="13.8" x14ac:dyDescent="0.25">
      <c r="A671" s="245">
        <v>424692</v>
      </c>
      <c r="B671" s="245" t="s">
        <v>712</v>
      </c>
      <c r="S671" s="245" t="s">
        <v>2208</v>
      </c>
      <c r="Y671" s="245" t="s">
        <v>2208</v>
      </c>
      <c r="AA671" s="245" t="s">
        <v>2208</v>
      </c>
      <c r="AI671" s="245" t="s">
        <v>2208</v>
      </c>
      <c r="AJ671" s="245" t="s">
        <v>2208</v>
      </c>
      <c r="AK671" s="245" t="s">
        <v>2208</v>
      </c>
      <c r="AL671" s="245" t="s">
        <v>2208</v>
      </c>
      <c r="AM671" s="245" t="s">
        <v>2208</v>
      </c>
      <c r="AN671" s="245" t="s">
        <v>2208</v>
      </c>
      <c r="AO671" s="245" t="s">
        <v>2208</v>
      </c>
      <c r="AP671" s="245" t="s">
        <v>2208</v>
      </c>
      <c r="AQ671" s="245" t="s">
        <v>2208</v>
      </c>
      <c r="AR671" s="245" t="s">
        <v>2208</v>
      </c>
      <c r="AS671" s="245" t="s">
        <v>2223</v>
      </c>
      <c r="AT671" s="245" t="s">
        <v>712</v>
      </c>
    </row>
    <row r="672" spans="1:65" s="245" customFormat="1" ht="13.8" x14ac:dyDescent="0.25">
      <c r="A672" s="245">
        <v>424700</v>
      </c>
      <c r="B672" s="245" t="s">
        <v>712</v>
      </c>
      <c r="AE672" s="245" t="s">
        <v>149</v>
      </c>
      <c r="AL672" s="245" t="s">
        <v>149</v>
      </c>
      <c r="AQ672" s="245" t="s">
        <v>151</v>
      </c>
      <c r="AT672" s="245" t="s">
        <v>712</v>
      </c>
    </row>
    <row r="673" spans="1:65" s="245" customFormat="1" ht="13.8" x14ac:dyDescent="0.25">
      <c r="A673" s="245">
        <v>424702</v>
      </c>
      <c r="B673" s="245" t="s">
        <v>712</v>
      </c>
      <c r="AE673" s="245" t="s">
        <v>2208</v>
      </c>
      <c r="AF673" s="245" t="s">
        <v>2208</v>
      </c>
      <c r="AI673" s="245" t="s">
        <v>2208</v>
      </c>
      <c r="AL673" s="245" t="s">
        <v>2208</v>
      </c>
      <c r="AM673" s="245" t="s">
        <v>2208</v>
      </c>
      <c r="AN673" s="245" t="s">
        <v>2208</v>
      </c>
      <c r="AO673" s="245" t="s">
        <v>2208</v>
      </c>
      <c r="AP673" s="245" t="s">
        <v>2208</v>
      </c>
      <c r="AQ673" s="245" t="s">
        <v>2208</v>
      </c>
      <c r="AR673" s="245" t="s">
        <v>2208</v>
      </c>
      <c r="AS673" s="245" t="s">
        <v>2210</v>
      </c>
      <c r="AT673" s="245" t="s">
        <v>712</v>
      </c>
    </row>
    <row r="674" spans="1:65" s="245" customFormat="1" ht="13.8" x14ac:dyDescent="0.25">
      <c r="A674" s="245">
        <v>424710</v>
      </c>
      <c r="B674" s="245" t="s">
        <v>712</v>
      </c>
      <c r="K674" s="245" t="s">
        <v>2208</v>
      </c>
      <c r="AD674" s="245" t="s">
        <v>2208</v>
      </c>
      <c r="AE674" s="245" t="s">
        <v>2208</v>
      </c>
      <c r="AF674" s="245" t="s">
        <v>2208</v>
      </c>
      <c r="AH674" s="245" t="s">
        <v>2208</v>
      </c>
      <c r="AI674" s="245" t="s">
        <v>2208</v>
      </c>
      <c r="AJ674" s="245" t="s">
        <v>2208</v>
      </c>
      <c r="AK674" s="245" t="s">
        <v>2208</v>
      </c>
      <c r="AL674" s="245" t="s">
        <v>2208</v>
      </c>
      <c r="AM674" s="245" t="s">
        <v>2208</v>
      </c>
      <c r="AN674" s="245" t="s">
        <v>2208</v>
      </c>
      <c r="AO674" s="245" t="s">
        <v>2208</v>
      </c>
      <c r="AP674" s="245" t="s">
        <v>2208</v>
      </c>
      <c r="AQ674" s="245" t="s">
        <v>2208</v>
      </c>
      <c r="AR674" s="245" t="s">
        <v>2208</v>
      </c>
      <c r="AS674" s="245" t="s">
        <v>702</v>
      </c>
      <c r="AT674" s="245" t="s">
        <v>712</v>
      </c>
      <c r="BM674" s="237"/>
    </row>
    <row r="675" spans="1:65" s="245" customFormat="1" ht="13.8" x14ac:dyDescent="0.25">
      <c r="A675" s="245">
        <v>424720</v>
      </c>
      <c r="B675" s="245" t="s">
        <v>712</v>
      </c>
      <c r="AG675" s="245" t="s">
        <v>153</v>
      </c>
      <c r="AL675" s="245" t="s">
        <v>153</v>
      </c>
      <c r="AT675" s="245" t="s">
        <v>712</v>
      </c>
    </row>
    <row r="676" spans="1:65" s="245" customFormat="1" ht="13.8" x14ac:dyDescent="0.25">
      <c r="A676" s="245">
        <v>424721</v>
      </c>
      <c r="B676" s="245" t="s">
        <v>712</v>
      </c>
      <c r="L676" s="245" t="s">
        <v>2208</v>
      </c>
      <c r="AE676" s="245" t="s">
        <v>2208</v>
      </c>
      <c r="AL676" s="245" t="s">
        <v>2208</v>
      </c>
      <c r="AQ676" s="245" t="s">
        <v>2208</v>
      </c>
      <c r="AS676" s="245" t="s">
        <v>2223</v>
      </c>
      <c r="AT676" s="245" t="s">
        <v>712</v>
      </c>
    </row>
    <row r="677" spans="1:65" s="245" customFormat="1" ht="13.8" x14ac:dyDescent="0.25">
      <c r="A677" s="245">
        <v>424742</v>
      </c>
      <c r="B677" s="245" t="s">
        <v>712</v>
      </c>
      <c r="AM677" s="245" t="s">
        <v>153</v>
      </c>
      <c r="AT677" s="245" t="s">
        <v>712</v>
      </c>
    </row>
    <row r="678" spans="1:65" s="245" customFormat="1" ht="13.8" x14ac:dyDescent="0.25">
      <c r="A678" s="245">
        <v>424750</v>
      </c>
      <c r="B678" s="245" t="s">
        <v>712</v>
      </c>
      <c r="K678" s="245" t="s">
        <v>2208</v>
      </c>
      <c r="L678" s="245" t="s">
        <v>2208</v>
      </c>
      <c r="AN678" s="245" t="s">
        <v>2208</v>
      </c>
      <c r="AO678" s="245" t="s">
        <v>2208</v>
      </c>
      <c r="AP678" s="245" t="s">
        <v>2208</v>
      </c>
      <c r="AQ678" s="245" t="s">
        <v>2208</v>
      </c>
      <c r="AR678" s="245" t="s">
        <v>2208</v>
      </c>
      <c r="AS678" s="245" t="s">
        <v>702</v>
      </c>
      <c r="AT678" s="245" t="s">
        <v>769</v>
      </c>
    </row>
    <row r="679" spans="1:65" s="245" customFormat="1" ht="13.8" x14ac:dyDescent="0.25">
      <c r="A679" s="245">
        <v>424753</v>
      </c>
      <c r="B679" s="245" t="s">
        <v>712</v>
      </c>
      <c r="R679" s="245" t="s">
        <v>153</v>
      </c>
      <c r="AE679" s="245" t="s">
        <v>149</v>
      </c>
      <c r="AI679" s="245" t="s">
        <v>151</v>
      </c>
      <c r="AJ679" s="245" t="s">
        <v>153</v>
      </c>
      <c r="AL679" s="245" t="s">
        <v>149</v>
      </c>
      <c r="AP679" s="245" t="s">
        <v>149</v>
      </c>
      <c r="AQ679" s="245" t="s">
        <v>151</v>
      </c>
      <c r="AR679" s="245" t="s">
        <v>149</v>
      </c>
      <c r="AT679" s="245" t="s">
        <v>712</v>
      </c>
    </row>
    <row r="680" spans="1:65" s="245" customFormat="1" ht="13.8" x14ac:dyDescent="0.25">
      <c r="A680" s="245">
        <v>424764</v>
      </c>
      <c r="B680" s="245" t="s">
        <v>712</v>
      </c>
      <c r="R680" s="245" t="s">
        <v>153</v>
      </c>
      <c r="AD680" s="245" t="s">
        <v>149</v>
      </c>
      <c r="AE680" s="245" t="s">
        <v>149</v>
      </c>
      <c r="AF680" s="245" t="s">
        <v>149</v>
      </c>
      <c r="AG680" s="245" t="s">
        <v>151</v>
      </c>
      <c r="AH680" s="245" t="s">
        <v>149</v>
      </c>
      <c r="AI680" s="245" t="s">
        <v>149</v>
      </c>
      <c r="AJ680" s="245" t="s">
        <v>149</v>
      </c>
      <c r="AK680" s="245" t="s">
        <v>149</v>
      </c>
      <c r="AL680" s="245" t="s">
        <v>149</v>
      </c>
      <c r="AM680" s="245" t="s">
        <v>149</v>
      </c>
      <c r="AN680" s="245" t="s">
        <v>149</v>
      </c>
      <c r="AO680" s="245" t="s">
        <v>149</v>
      </c>
      <c r="AP680" s="245" t="s">
        <v>149</v>
      </c>
      <c r="AQ680" s="245" t="s">
        <v>149</v>
      </c>
      <c r="AR680" s="245" t="s">
        <v>149</v>
      </c>
      <c r="AT680" s="245" t="s">
        <v>712</v>
      </c>
      <c r="BM680" s="237"/>
    </row>
    <row r="681" spans="1:65" s="245" customFormat="1" ht="13.8" x14ac:dyDescent="0.25">
      <c r="A681" s="245">
        <v>424784</v>
      </c>
      <c r="B681" s="245" t="s">
        <v>712</v>
      </c>
      <c r="AA681" s="245" t="s">
        <v>2208</v>
      </c>
      <c r="AM681" s="245" t="s">
        <v>2208</v>
      </c>
      <c r="AN681" s="245" t="s">
        <v>2208</v>
      </c>
      <c r="AO681" s="245" t="s">
        <v>2208</v>
      </c>
      <c r="AP681" s="245" t="s">
        <v>2208</v>
      </c>
      <c r="AQ681" s="245" t="s">
        <v>2208</v>
      </c>
      <c r="AR681" s="245" t="s">
        <v>2208</v>
      </c>
      <c r="AS681" s="245" t="s">
        <v>2223</v>
      </c>
      <c r="AT681" s="245" t="s">
        <v>712</v>
      </c>
    </row>
    <row r="682" spans="1:65" s="245" customFormat="1" ht="13.8" x14ac:dyDescent="0.25">
      <c r="A682" s="245">
        <v>424794</v>
      </c>
      <c r="B682" s="245" t="s">
        <v>712</v>
      </c>
      <c r="R682" s="245" t="s">
        <v>2208</v>
      </c>
      <c r="Z682" s="245" t="s">
        <v>2208</v>
      </c>
      <c r="AD682" s="245" t="s">
        <v>2208</v>
      </c>
      <c r="AL682" s="245" t="s">
        <v>2208</v>
      </c>
      <c r="AM682" s="245" t="s">
        <v>2208</v>
      </c>
      <c r="AN682" s="245" t="s">
        <v>2208</v>
      </c>
      <c r="AO682" s="245" t="s">
        <v>2208</v>
      </c>
      <c r="AP682" s="245" t="s">
        <v>2208</v>
      </c>
      <c r="AQ682" s="245" t="s">
        <v>2208</v>
      </c>
      <c r="AR682" s="245" t="s">
        <v>2208</v>
      </c>
      <c r="AS682" s="245" t="s">
        <v>702</v>
      </c>
      <c r="AT682" s="245" t="s">
        <v>769</v>
      </c>
    </row>
    <row r="683" spans="1:65" s="245" customFormat="1" ht="13.8" x14ac:dyDescent="0.25">
      <c r="A683" s="245">
        <v>424795</v>
      </c>
      <c r="B683" s="245" t="s">
        <v>712</v>
      </c>
      <c r="AF683" s="245" t="s">
        <v>2208</v>
      </c>
      <c r="AI683" s="245" t="s">
        <v>2208</v>
      </c>
      <c r="AM683" s="245" t="s">
        <v>2208</v>
      </c>
      <c r="AN683" s="245" t="s">
        <v>2208</v>
      </c>
      <c r="AO683" s="245" t="s">
        <v>2208</v>
      </c>
      <c r="AP683" s="245" t="s">
        <v>2208</v>
      </c>
      <c r="AQ683" s="245" t="s">
        <v>2208</v>
      </c>
      <c r="AR683" s="245" t="s">
        <v>2208</v>
      </c>
      <c r="AS683" s="245" t="s">
        <v>702</v>
      </c>
      <c r="AT683" s="245" t="s">
        <v>712</v>
      </c>
    </row>
    <row r="684" spans="1:65" s="245" customFormat="1" ht="13.8" x14ac:dyDescent="0.25">
      <c r="A684" s="245">
        <v>424801</v>
      </c>
      <c r="B684" s="245" t="s">
        <v>712</v>
      </c>
      <c r="AL684" s="245" t="s">
        <v>149</v>
      </c>
      <c r="AO684" s="245" t="s">
        <v>151</v>
      </c>
      <c r="AP684" s="245" t="s">
        <v>149</v>
      </c>
      <c r="AQ684" s="245" t="s">
        <v>151</v>
      </c>
      <c r="AR684" s="245" t="s">
        <v>149</v>
      </c>
      <c r="AT684" s="245" t="s">
        <v>712</v>
      </c>
    </row>
    <row r="685" spans="1:65" s="245" customFormat="1" ht="13.8" x14ac:dyDescent="0.25">
      <c r="A685" s="245">
        <v>424809</v>
      </c>
      <c r="B685" s="245" t="s">
        <v>712</v>
      </c>
      <c r="W685" s="245" t="s">
        <v>153</v>
      </c>
      <c r="AG685" s="245" t="s">
        <v>153</v>
      </c>
      <c r="AM685" s="245" t="s">
        <v>153</v>
      </c>
      <c r="AT685" s="245" t="s">
        <v>712</v>
      </c>
    </row>
    <row r="686" spans="1:65" s="245" customFormat="1" ht="13.8" x14ac:dyDescent="0.25">
      <c r="A686" s="245">
        <v>424819</v>
      </c>
      <c r="B686" s="245" t="s">
        <v>712</v>
      </c>
      <c r="U686" s="245" t="s">
        <v>153</v>
      </c>
      <c r="V686" s="245" t="s">
        <v>153</v>
      </c>
      <c r="AI686" s="245" t="s">
        <v>153</v>
      </c>
      <c r="AJ686" s="245" t="s">
        <v>153</v>
      </c>
      <c r="AL686" s="245" t="s">
        <v>153</v>
      </c>
      <c r="AN686" s="245" t="s">
        <v>149</v>
      </c>
      <c r="AO686" s="245" t="s">
        <v>149</v>
      </c>
      <c r="AP686" s="245" t="s">
        <v>149</v>
      </c>
      <c r="AQ686" s="245" t="s">
        <v>149</v>
      </c>
      <c r="AT686" s="245" t="s">
        <v>712</v>
      </c>
    </row>
    <row r="687" spans="1:65" s="245" customFormat="1" ht="13.8" x14ac:dyDescent="0.25">
      <c r="A687" s="245">
        <v>424822</v>
      </c>
      <c r="B687" s="245" t="s">
        <v>712</v>
      </c>
      <c r="P687" s="245" t="s">
        <v>153</v>
      </c>
      <c r="AN687" s="245" t="s">
        <v>149</v>
      </c>
      <c r="AO687" s="245" t="s">
        <v>149</v>
      </c>
      <c r="AP687" s="245" t="s">
        <v>149</v>
      </c>
      <c r="AQ687" s="245" t="s">
        <v>149</v>
      </c>
      <c r="AR687" s="245" t="s">
        <v>149</v>
      </c>
      <c r="AT687" s="245" t="s">
        <v>769</v>
      </c>
    </row>
    <row r="688" spans="1:65" s="245" customFormat="1" ht="13.8" x14ac:dyDescent="0.25">
      <c r="A688" s="245">
        <v>424824</v>
      </c>
      <c r="B688" s="245" t="s">
        <v>712</v>
      </c>
      <c r="Z688" s="245" t="s">
        <v>153</v>
      </c>
      <c r="AG688" s="245" t="s">
        <v>151</v>
      </c>
      <c r="AH688" s="245" t="s">
        <v>153</v>
      </c>
      <c r="AI688" s="245" t="s">
        <v>149</v>
      </c>
      <c r="AL688" s="245" t="s">
        <v>151</v>
      </c>
      <c r="AM688" s="245" t="s">
        <v>149</v>
      </c>
      <c r="AN688" s="245" t="s">
        <v>149</v>
      </c>
      <c r="AO688" s="245" t="s">
        <v>151</v>
      </c>
      <c r="AP688" s="245" t="s">
        <v>151</v>
      </c>
      <c r="AQ688" s="245" t="s">
        <v>151</v>
      </c>
      <c r="AT688" s="245" t="s">
        <v>712</v>
      </c>
    </row>
    <row r="689" spans="1:65" s="245" customFormat="1" ht="13.8" x14ac:dyDescent="0.25">
      <c r="A689" s="245">
        <v>424831</v>
      </c>
      <c r="B689" s="245" t="s">
        <v>712</v>
      </c>
      <c r="Q689" s="245" t="s">
        <v>153</v>
      </c>
      <c r="S689" s="245" t="s">
        <v>153</v>
      </c>
      <c r="AI689" s="245" t="s">
        <v>149</v>
      </c>
      <c r="AJ689" s="245" t="s">
        <v>149</v>
      </c>
      <c r="AK689" s="245" t="s">
        <v>149</v>
      </c>
      <c r="AL689" s="245" t="s">
        <v>149</v>
      </c>
      <c r="AN689" s="245" t="s">
        <v>149</v>
      </c>
      <c r="AO689" s="245" t="s">
        <v>149</v>
      </c>
      <c r="AP689" s="245" t="s">
        <v>149</v>
      </c>
      <c r="AQ689" s="245" t="s">
        <v>149</v>
      </c>
      <c r="AR689" s="245" t="s">
        <v>149</v>
      </c>
      <c r="AT689" s="245" t="s">
        <v>769</v>
      </c>
    </row>
    <row r="690" spans="1:65" s="245" customFormat="1" ht="13.8" x14ac:dyDescent="0.25">
      <c r="A690" s="245">
        <v>424839</v>
      </c>
      <c r="B690" s="245" t="s">
        <v>712</v>
      </c>
      <c r="V690" s="245" t="s">
        <v>153</v>
      </c>
      <c r="AD690" s="245" t="s">
        <v>153</v>
      </c>
      <c r="AF690" s="245" t="s">
        <v>153</v>
      </c>
      <c r="AL690" s="245" t="s">
        <v>149</v>
      </c>
      <c r="AM690" s="245" t="s">
        <v>149</v>
      </c>
      <c r="AN690" s="245" t="s">
        <v>149</v>
      </c>
      <c r="AO690" s="245" t="s">
        <v>149</v>
      </c>
      <c r="AP690" s="245" t="s">
        <v>149</v>
      </c>
      <c r="AQ690" s="245" t="s">
        <v>149</v>
      </c>
      <c r="AR690" s="245" t="s">
        <v>149</v>
      </c>
      <c r="AT690" s="245" t="s">
        <v>769</v>
      </c>
    </row>
    <row r="691" spans="1:65" s="245" customFormat="1" ht="13.8" x14ac:dyDescent="0.25">
      <c r="A691" s="245">
        <v>424849</v>
      </c>
      <c r="B691" s="245" t="s">
        <v>712</v>
      </c>
      <c r="AE691" s="245" t="s">
        <v>149</v>
      </c>
      <c r="AK691" s="245" t="s">
        <v>149</v>
      </c>
      <c r="AL691" s="245" t="s">
        <v>149</v>
      </c>
      <c r="AM691" s="245" t="s">
        <v>149</v>
      </c>
      <c r="AN691" s="245" t="s">
        <v>149</v>
      </c>
      <c r="AO691" s="245" t="s">
        <v>149</v>
      </c>
      <c r="AP691" s="245" t="s">
        <v>149</v>
      </c>
      <c r="AQ691" s="245" t="s">
        <v>151</v>
      </c>
      <c r="AR691" s="245" t="s">
        <v>149</v>
      </c>
      <c r="AT691" s="245" t="s">
        <v>712</v>
      </c>
    </row>
    <row r="692" spans="1:65" s="245" customFormat="1" ht="13.8" x14ac:dyDescent="0.25">
      <c r="A692" s="245">
        <v>424850</v>
      </c>
      <c r="B692" s="245" t="s">
        <v>712</v>
      </c>
      <c r="L692" s="245" t="s">
        <v>153</v>
      </c>
      <c r="AI692" s="245" t="s">
        <v>151</v>
      </c>
      <c r="AJ692" s="245" t="s">
        <v>151</v>
      </c>
      <c r="AK692" s="245" t="s">
        <v>149</v>
      </c>
      <c r="AL692" s="245" t="s">
        <v>149</v>
      </c>
      <c r="AM692" s="245" t="s">
        <v>149</v>
      </c>
      <c r="AN692" s="245" t="s">
        <v>151</v>
      </c>
      <c r="AO692" s="245" t="s">
        <v>149</v>
      </c>
      <c r="AP692" s="245" t="s">
        <v>149</v>
      </c>
      <c r="AQ692" s="245" t="s">
        <v>149</v>
      </c>
      <c r="AR692" s="245" t="s">
        <v>149</v>
      </c>
      <c r="AT692" s="245" t="s">
        <v>712</v>
      </c>
    </row>
    <row r="693" spans="1:65" s="245" customFormat="1" ht="13.8" x14ac:dyDescent="0.25">
      <c r="A693" s="245">
        <v>424861</v>
      </c>
      <c r="B693" s="245" t="s">
        <v>712</v>
      </c>
      <c r="AA693" s="245" t="s">
        <v>153</v>
      </c>
      <c r="AM693" s="245" t="s">
        <v>153</v>
      </c>
      <c r="AT693" s="245" t="s">
        <v>712</v>
      </c>
    </row>
    <row r="694" spans="1:65" s="245" customFormat="1" ht="13.8" x14ac:dyDescent="0.25">
      <c r="A694" s="245">
        <v>424862</v>
      </c>
      <c r="B694" s="245" t="s">
        <v>712</v>
      </c>
      <c r="AG694" s="245" t="s">
        <v>153</v>
      </c>
      <c r="AL694" s="245" t="s">
        <v>153</v>
      </c>
      <c r="AN694" s="245" t="s">
        <v>153</v>
      </c>
      <c r="AT694" s="245" t="s">
        <v>712</v>
      </c>
    </row>
    <row r="695" spans="1:65" s="245" customFormat="1" ht="13.8" x14ac:dyDescent="0.25">
      <c r="A695" s="245">
        <v>424877</v>
      </c>
      <c r="B695" s="245" t="s">
        <v>712</v>
      </c>
      <c r="AI695" s="245" t="s">
        <v>2208</v>
      </c>
      <c r="AN695" s="245" t="s">
        <v>2208</v>
      </c>
      <c r="AS695" s="245" t="s">
        <v>2223</v>
      </c>
      <c r="AT695" s="245" t="s">
        <v>712</v>
      </c>
    </row>
    <row r="696" spans="1:65" s="245" customFormat="1" ht="13.8" x14ac:dyDescent="0.25">
      <c r="A696" s="245">
        <v>424888</v>
      </c>
      <c r="B696" s="245" t="s">
        <v>712</v>
      </c>
      <c r="L696" s="245" t="s">
        <v>153</v>
      </c>
      <c r="R696" s="245" t="s">
        <v>153</v>
      </c>
      <c r="AA696" s="245" t="s">
        <v>153</v>
      </c>
      <c r="AE696" s="245" t="s">
        <v>151</v>
      </c>
      <c r="AH696" s="245" t="s">
        <v>153</v>
      </c>
      <c r="AI696" s="245" t="s">
        <v>151</v>
      </c>
      <c r="AJ696" s="245" t="s">
        <v>149</v>
      </c>
      <c r="AK696" s="245" t="s">
        <v>149</v>
      </c>
      <c r="AL696" s="245" t="s">
        <v>149</v>
      </c>
      <c r="AM696" s="245" t="s">
        <v>151</v>
      </c>
      <c r="AN696" s="245" t="s">
        <v>149</v>
      </c>
      <c r="AO696" s="245" t="s">
        <v>149</v>
      </c>
      <c r="AP696" s="245" t="s">
        <v>149</v>
      </c>
      <c r="AQ696" s="245" t="s">
        <v>149</v>
      </c>
      <c r="AR696" s="245" t="s">
        <v>149</v>
      </c>
      <c r="AT696" s="245" t="s">
        <v>712</v>
      </c>
      <c r="BM696" s="237"/>
    </row>
    <row r="697" spans="1:65" s="245" customFormat="1" ht="13.8" x14ac:dyDescent="0.25">
      <c r="A697" s="245">
        <v>424892</v>
      </c>
      <c r="B697" s="245" t="s">
        <v>712</v>
      </c>
      <c r="AL697" s="245" t="s">
        <v>153</v>
      </c>
      <c r="AN697" s="245" t="s">
        <v>153</v>
      </c>
      <c r="AT697" s="245" t="s">
        <v>712</v>
      </c>
    </row>
    <row r="698" spans="1:65" s="245" customFormat="1" ht="13.8" x14ac:dyDescent="0.25">
      <c r="A698" s="245">
        <v>424895</v>
      </c>
      <c r="B698" s="245" t="s">
        <v>712</v>
      </c>
      <c r="V698" s="245" t="s">
        <v>151</v>
      </c>
      <c r="Z698" s="245" t="s">
        <v>151</v>
      </c>
      <c r="AI698" s="245" t="s">
        <v>149</v>
      </c>
      <c r="AN698" s="245" t="s">
        <v>149</v>
      </c>
      <c r="AO698" s="245" t="s">
        <v>149</v>
      </c>
      <c r="AP698" s="245" t="s">
        <v>149</v>
      </c>
      <c r="AQ698" s="245" t="s">
        <v>149</v>
      </c>
      <c r="AR698" s="245" t="s">
        <v>149</v>
      </c>
      <c r="AT698" s="245" t="s">
        <v>769</v>
      </c>
    </row>
    <row r="699" spans="1:65" s="245" customFormat="1" ht="13.8" x14ac:dyDescent="0.25">
      <c r="A699" s="245">
        <v>424896</v>
      </c>
      <c r="B699" s="245" t="s">
        <v>712</v>
      </c>
      <c r="AB699" s="245" t="s">
        <v>153</v>
      </c>
      <c r="AL699" s="245" t="s">
        <v>153</v>
      </c>
      <c r="AM699" s="245" t="s">
        <v>153</v>
      </c>
      <c r="AT699" s="245" t="s">
        <v>712</v>
      </c>
    </row>
    <row r="700" spans="1:65" s="245" customFormat="1" ht="13.8" x14ac:dyDescent="0.25">
      <c r="A700" s="245">
        <v>424901</v>
      </c>
      <c r="B700" s="245" t="s">
        <v>712</v>
      </c>
      <c r="F700" s="245" t="s">
        <v>153</v>
      </c>
      <c r="AB700" s="245" t="s">
        <v>153</v>
      </c>
      <c r="AC700" s="245" t="s">
        <v>151</v>
      </c>
      <c r="AF700" s="245" t="s">
        <v>151</v>
      </c>
      <c r="AI700" s="245" t="s">
        <v>149</v>
      </c>
      <c r="AJ700" s="245" t="s">
        <v>151</v>
      </c>
      <c r="AK700" s="245" t="s">
        <v>149</v>
      </c>
      <c r="AL700" s="245" t="s">
        <v>149</v>
      </c>
      <c r="AM700" s="245" t="s">
        <v>151</v>
      </c>
      <c r="AN700" s="245" t="s">
        <v>149</v>
      </c>
      <c r="AO700" s="245" t="s">
        <v>149</v>
      </c>
      <c r="AP700" s="245" t="s">
        <v>149</v>
      </c>
      <c r="AQ700" s="245" t="s">
        <v>149</v>
      </c>
      <c r="AR700" s="245" t="s">
        <v>149</v>
      </c>
      <c r="AT700" s="245" t="s">
        <v>712</v>
      </c>
      <c r="BM700" s="237"/>
    </row>
    <row r="701" spans="1:65" s="245" customFormat="1" ht="13.8" x14ac:dyDescent="0.25">
      <c r="A701" s="245">
        <v>424903</v>
      </c>
      <c r="B701" s="245" t="s">
        <v>712</v>
      </c>
      <c r="AB701" s="245" t="s">
        <v>151</v>
      </c>
      <c r="AE701" s="245" t="s">
        <v>149</v>
      </c>
      <c r="AF701" s="245" t="s">
        <v>149</v>
      </c>
      <c r="AG701" s="245" t="s">
        <v>151</v>
      </c>
      <c r="AI701" s="245" t="s">
        <v>149</v>
      </c>
      <c r="AK701" s="245" t="s">
        <v>149</v>
      </c>
      <c r="AL701" s="245" t="s">
        <v>149</v>
      </c>
      <c r="AM701" s="245" t="s">
        <v>149</v>
      </c>
      <c r="AN701" s="245" t="s">
        <v>149</v>
      </c>
      <c r="AO701" s="245" t="s">
        <v>149</v>
      </c>
      <c r="AP701" s="245" t="s">
        <v>149</v>
      </c>
      <c r="AQ701" s="245" t="s">
        <v>149</v>
      </c>
      <c r="AR701" s="245" t="s">
        <v>149</v>
      </c>
      <c r="AT701" s="245" t="s">
        <v>712</v>
      </c>
    </row>
    <row r="702" spans="1:65" s="245" customFormat="1" ht="13.8" x14ac:dyDescent="0.25">
      <c r="A702" s="245">
        <v>424916</v>
      </c>
      <c r="B702" s="245" t="s">
        <v>712</v>
      </c>
      <c r="AE702" s="245" t="s">
        <v>2208</v>
      </c>
      <c r="AL702" s="245" t="s">
        <v>2208</v>
      </c>
      <c r="AP702" s="245" t="s">
        <v>2208</v>
      </c>
      <c r="AQ702" s="245" t="s">
        <v>2208</v>
      </c>
      <c r="AS702" s="245" t="s">
        <v>2210</v>
      </c>
      <c r="AT702" s="245" t="s">
        <v>712</v>
      </c>
    </row>
    <row r="703" spans="1:65" s="245" customFormat="1" ht="13.8" x14ac:dyDescent="0.25">
      <c r="A703" s="245">
        <v>424917</v>
      </c>
      <c r="B703" s="245" t="s">
        <v>712</v>
      </c>
      <c r="AF703" s="245" t="s">
        <v>151</v>
      </c>
      <c r="AT703" s="245" t="s">
        <v>712</v>
      </c>
    </row>
    <row r="704" spans="1:65" s="245" customFormat="1" ht="13.8" x14ac:dyDescent="0.25">
      <c r="A704" s="245">
        <v>424925</v>
      </c>
      <c r="B704" s="245" t="s">
        <v>712</v>
      </c>
      <c r="AA704" s="245" t="s">
        <v>153</v>
      </c>
      <c r="AI704" s="245" t="s">
        <v>151</v>
      </c>
      <c r="AL704" s="245" t="s">
        <v>151</v>
      </c>
      <c r="AM704" s="245" t="s">
        <v>151</v>
      </c>
      <c r="AP704" s="245" t="s">
        <v>151</v>
      </c>
      <c r="AQ704" s="245" t="s">
        <v>151</v>
      </c>
      <c r="AR704" s="245" t="s">
        <v>151</v>
      </c>
      <c r="AT704" s="245" t="s">
        <v>712</v>
      </c>
    </row>
    <row r="705" spans="1:65" s="245" customFormat="1" ht="13.8" x14ac:dyDescent="0.25">
      <c r="A705" s="245">
        <v>424966</v>
      </c>
      <c r="B705" s="245" t="s">
        <v>712</v>
      </c>
      <c r="AB705" s="245" t="s">
        <v>153</v>
      </c>
      <c r="AE705" s="245" t="s">
        <v>151</v>
      </c>
      <c r="AF705" s="245" t="s">
        <v>153</v>
      </c>
      <c r="AH705" s="245" t="s">
        <v>153</v>
      </c>
      <c r="AI705" s="245" t="s">
        <v>149</v>
      </c>
      <c r="AJ705" s="245" t="s">
        <v>149</v>
      </c>
      <c r="AK705" s="245" t="s">
        <v>149</v>
      </c>
      <c r="AL705" s="245" t="s">
        <v>149</v>
      </c>
      <c r="AM705" s="245" t="s">
        <v>149</v>
      </c>
      <c r="AN705" s="245" t="s">
        <v>149</v>
      </c>
      <c r="AO705" s="245" t="s">
        <v>149</v>
      </c>
      <c r="AP705" s="245" t="s">
        <v>149</v>
      </c>
      <c r="AQ705" s="245" t="s">
        <v>149</v>
      </c>
      <c r="AR705" s="245" t="s">
        <v>149</v>
      </c>
      <c r="AT705" s="245" t="s">
        <v>712</v>
      </c>
      <c r="BM705" s="237"/>
    </row>
    <row r="706" spans="1:65" s="245" customFormat="1" ht="13.8" x14ac:dyDescent="0.25">
      <c r="A706" s="245">
        <v>424969</v>
      </c>
      <c r="B706" s="245" t="s">
        <v>712</v>
      </c>
      <c r="Q706" s="245" t="s">
        <v>2208</v>
      </c>
      <c r="AS706" s="245" t="s">
        <v>2223</v>
      </c>
      <c r="AT706" s="245" t="s">
        <v>712</v>
      </c>
    </row>
    <row r="707" spans="1:65" s="245" customFormat="1" ht="13.8" x14ac:dyDescent="0.25">
      <c r="A707" s="245">
        <v>424970</v>
      </c>
      <c r="B707" s="245" t="s">
        <v>712</v>
      </c>
      <c r="O707" s="245" t="s">
        <v>153</v>
      </c>
      <c r="AG707" s="245" t="s">
        <v>151</v>
      </c>
      <c r="AN707" s="245" t="s">
        <v>149</v>
      </c>
      <c r="AO707" s="245" t="s">
        <v>151</v>
      </c>
      <c r="AQ707" s="245" t="s">
        <v>151</v>
      </c>
      <c r="AT707" s="245" t="s">
        <v>712</v>
      </c>
    </row>
    <row r="708" spans="1:65" s="245" customFormat="1" ht="13.8" x14ac:dyDescent="0.25">
      <c r="A708" s="245">
        <v>424994</v>
      </c>
      <c r="B708" s="245" t="s">
        <v>769</v>
      </c>
      <c r="D708" s="245" t="s">
        <v>153</v>
      </c>
      <c r="N708" s="245" t="s">
        <v>151</v>
      </c>
      <c r="AF708" s="245" t="s">
        <v>153</v>
      </c>
      <c r="AH708" s="245" t="s">
        <v>153</v>
      </c>
      <c r="AI708" s="245" t="s">
        <v>149</v>
      </c>
      <c r="AJ708" s="245" t="s">
        <v>149</v>
      </c>
      <c r="AK708" s="245" t="s">
        <v>149</v>
      </c>
      <c r="AL708" s="245" t="s">
        <v>149</v>
      </c>
      <c r="AM708" s="245" t="s">
        <v>149</v>
      </c>
      <c r="AT708" s="245" t="s">
        <v>158</v>
      </c>
    </row>
    <row r="709" spans="1:65" s="245" customFormat="1" ht="13.8" x14ac:dyDescent="0.25">
      <c r="A709" s="245">
        <v>424997</v>
      </c>
      <c r="B709" s="245" t="s">
        <v>712</v>
      </c>
      <c r="AL709" s="245" t="s">
        <v>153</v>
      </c>
      <c r="AQ709" s="245" t="s">
        <v>153</v>
      </c>
      <c r="AT709" s="245" t="s">
        <v>712</v>
      </c>
    </row>
    <row r="710" spans="1:65" s="245" customFormat="1" ht="13.8" x14ac:dyDescent="0.25">
      <c r="A710" s="245">
        <v>424999</v>
      </c>
      <c r="B710" s="245" t="s">
        <v>712</v>
      </c>
      <c r="K710" s="245" t="s">
        <v>2208</v>
      </c>
      <c r="Q710" s="245" t="s">
        <v>2208</v>
      </c>
      <c r="V710" s="245" t="s">
        <v>2208</v>
      </c>
      <c r="AA710" s="245" t="s">
        <v>2208</v>
      </c>
      <c r="AD710" s="245" t="s">
        <v>2208</v>
      </c>
      <c r="AG710" s="245" t="s">
        <v>2208</v>
      </c>
      <c r="AI710" s="245" t="s">
        <v>2208</v>
      </c>
      <c r="AJ710" s="245" t="s">
        <v>2208</v>
      </c>
      <c r="AK710" s="245" t="s">
        <v>2208</v>
      </c>
      <c r="AL710" s="245" t="s">
        <v>2208</v>
      </c>
      <c r="AM710" s="245" t="s">
        <v>2208</v>
      </c>
      <c r="AN710" s="245" t="s">
        <v>2208</v>
      </c>
      <c r="AO710" s="245" t="s">
        <v>2208</v>
      </c>
      <c r="AP710" s="245" t="s">
        <v>2208</v>
      </c>
      <c r="AQ710" s="245" t="s">
        <v>2208</v>
      </c>
      <c r="AR710" s="245" t="s">
        <v>2208</v>
      </c>
      <c r="AS710" s="245" t="s">
        <v>702</v>
      </c>
      <c r="AT710" s="245" t="s">
        <v>712</v>
      </c>
      <c r="BM710" s="237"/>
    </row>
    <row r="711" spans="1:65" s="245" customFormat="1" ht="13.8" x14ac:dyDescent="0.25">
      <c r="A711" s="245">
        <v>425037</v>
      </c>
      <c r="B711" s="245" t="s">
        <v>712</v>
      </c>
      <c r="AL711" s="245" t="s">
        <v>153</v>
      </c>
      <c r="AM711" s="245" t="s">
        <v>153</v>
      </c>
      <c r="AT711" s="245" t="s">
        <v>712</v>
      </c>
    </row>
    <row r="712" spans="1:65" s="245" customFormat="1" ht="13.8" x14ac:dyDescent="0.25">
      <c r="A712" s="245">
        <v>425047</v>
      </c>
      <c r="B712" s="245" t="s">
        <v>712</v>
      </c>
      <c r="J712" s="245" t="s">
        <v>153</v>
      </c>
      <c r="L712" s="245" t="s">
        <v>153</v>
      </c>
      <c r="R712" s="245" t="s">
        <v>151</v>
      </c>
      <c r="AF712" s="245" t="s">
        <v>153</v>
      </c>
      <c r="AI712" s="245" t="s">
        <v>151</v>
      </c>
      <c r="AK712" s="245" t="s">
        <v>149</v>
      </c>
      <c r="AL712" s="245" t="s">
        <v>153</v>
      </c>
      <c r="AM712" s="245" t="s">
        <v>151</v>
      </c>
      <c r="AN712" s="245" t="s">
        <v>149</v>
      </c>
      <c r="AO712" s="245" t="s">
        <v>149</v>
      </c>
      <c r="AP712" s="245" t="s">
        <v>149</v>
      </c>
      <c r="AQ712" s="245" t="s">
        <v>149</v>
      </c>
      <c r="AR712" s="245" t="s">
        <v>149</v>
      </c>
      <c r="AT712" s="245" t="s">
        <v>712</v>
      </c>
    </row>
    <row r="713" spans="1:65" s="245" customFormat="1" ht="13.8" x14ac:dyDescent="0.25">
      <c r="A713" s="245">
        <v>425067</v>
      </c>
      <c r="B713" s="245" t="s">
        <v>712</v>
      </c>
      <c r="AA713" s="245" t="s">
        <v>2208</v>
      </c>
      <c r="AB713" s="245" t="s">
        <v>2208</v>
      </c>
      <c r="AD713" s="245" t="s">
        <v>2208</v>
      </c>
      <c r="AE713" s="245" t="s">
        <v>2208</v>
      </c>
      <c r="AF713" s="245" t="s">
        <v>2208</v>
      </c>
      <c r="AG713" s="245" t="s">
        <v>2208</v>
      </c>
      <c r="AI713" s="245" t="s">
        <v>2208</v>
      </c>
      <c r="AJ713" s="245" t="s">
        <v>2208</v>
      </c>
      <c r="AK713" s="245" t="s">
        <v>2208</v>
      </c>
      <c r="AL713" s="245" t="s">
        <v>2208</v>
      </c>
      <c r="AM713" s="245" t="s">
        <v>2208</v>
      </c>
      <c r="AN713" s="245" t="s">
        <v>2208</v>
      </c>
      <c r="AO713" s="245" t="s">
        <v>2208</v>
      </c>
      <c r="AP713" s="245" t="s">
        <v>2208</v>
      </c>
      <c r="AQ713" s="245" t="s">
        <v>2208</v>
      </c>
      <c r="AR713" s="245" t="s">
        <v>2208</v>
      </c>
      <c r="AS713" s="245" t="s">
        <v>702</v>
      </c>
      <c r="AT713" s="245" t="s">
        <v>712</v>
      </c>
      <c r="BM713" s="237"/>
    </row>
    <row r="714" spans="1:65" s="245" customFormat="1" ht="13.8" x14ac:dyDescent="0.25">
      <c r="A714" s="245">
        <v>425072</v>
      </c>
      <c r="B714" s="245" t="s">
        <v>712</v>
      </c>
      <c r="W714" s="245" t="s">
        <v>153</v>
      </c>
      <c r="AD714" s="245" t="s">
        <v>153</v>
      </c>
      <c r="AE714" s="245" t="s">
        <v>151</v>
      </c>
      <c r="AL714" s="245" t="s">
        <v>153</v>
      </c>
      <c r="AN714" s="245" t="s">
        <v>151</v>
      </c>
      <c r="AO714" s="245" t="s">
        <v>151</v>
      </c>
      <c r="AP714" s="245" t="s">
        <v>151</v>
      </c>
      <c r="AQ714" s="245" t="s">
        <v>151</v>
      </c>
      <c r="AR714" s="245" t="s">
        <v>151</v>
      </c>
      <c r="AT714" s="245" t="s">
        <v>712</v>
      </c>
    </row>
    <row r="715" spans="1:65" s="245" customFormat="1" ht="13.8" x14ac:dyDescent="0.25">
      <c r="A715" s="245">
        <v>425073</v>
      </c>
      <c r="B715" s="245" t="s">
        <v>712</v>
      </c>
      <c r="W715" s="245" t="s">
        <v>2208</v>
      </c>
      <c r="AC715" s="245" t="s">
        <v>2208</v>
      </c>
      <c r="AD715" s="245" t="s">
        <v>2208</v>
      </c>
      <c r="AE715" s="245" t="s">
        <v>2208</v>
      </c>
      <c r="AG715" s="245" t="s">
        <v>2208</v>
      </c>
      <c r="AH715" s="245" t="s">
        <v>2208</v>
      </c>
      <c r="AI715" s="245" t="s">
        <v>2208</v>
      </c>
      <c r="AJ715" s="245" t="s">
        <v>2208</v>
      </c>
      <c r="AK715" s="245" t="s">
        <v>2208</v>
      </c>
      <c r="AL715" s="245" t="s">
        <v>2208</v>
      </c>
      <c r="AM715" s="245" t="s">
        <v>2208</v>
      </c>
      <c r="AN715" s="245" t="s">
        <v>2208</v>
      </c>
      <c r="AO715" s="245" t="s">
        <v>2208</v>
      </c>
      <c r="AP715" s="245" t="s">
        <v>2208</v>
      </c>
      <c r="AQ715" s="245" t="s">
        <v>2208</v>
      </c>
      <c r="AR715" s="245" t="s">
        <v>2208</v>
      </c>
      <c r="AS715" s="245" t="s">
        <v>702</v>
      </c>
      <c r="AT715" s="245" t="s">
        <v>712</v>
      </c>
      <c r="BM715" s="237"/>
    </row>
    <row r="716" spans="1:65" s="245" customFormat="1" ht="13.8" x14ac:dyDescent="0.25">
      <c r="A716" s="245">
        <v>425087</v>
      </c>
      <c r="B716" s="245" t="s">
        <v>712</v>
      </c>
      <c r="AA716" s="245" t="s">
        <v>151</v>
      </c>
      <c r="AF716" s="245" t="s">
        <v>151</v>
      </c>
      <c r="AI716" s="245" t="s">
        <v>151</v>
      </c>
      <c r="AJ716" s="245" t="s">
        <v>151</v>
      </c>
      <c r="AK716" s="245" t="s">
        <v>151</v>
      </c>
      <c r="AL716" s="245" t="s">
        <v>151</v>
      </c>
      <c r="AM716" s="245" t="s">
        <v>151</v>
      </c>
      <c r="AO716" s="245" t="s">
        <v>153</v>
      </c>
      <c r="AP716" s="245" t="s">
        <v>151</v>
      </c>
      <c r="AQ716" s="245" t="s">
        <v>149</v>
      </c>
      <c r="AR716" s="245" t="s">
        <v>151</v>
      </c>
      <c r="AT716" s="245" t="s">
        <v>712</v>
      </c>
    </row>
    <row r="717" spans="1:65" s="245" customFormat="1" ht="13.8" x14ac:dyDescent="0.25">
      <c r="A717" s="245">
        <v>425104</v>
      </c>
      <c r="B717" s="245" t="s">
        <v>712</v>
      </c>
      <c r="V717" s="245" t="s">
        <v>151</v>
      </c>
      <c r="Z717" s="245" t="s">
        <v>151</v>
      </c>
      <c r="AL717" s="245" t="s">
        <v>151</v>
      </c>
      <c r="AN717" s="245" t="s">
        <v>149</v>
      </c>
      <c r="AO717" s="245" t="s">
        <v>149</v>
      </c>
      <c r="AP717" s="245" t="s">
        <v>151</v>
      </c>
      <c r="AQ717" s="245" t="s">
        <v>149</v>
      </c>
      <c r="AT717" s="245" t="s">
        <v>712</v>
      </c>
    </row>
    <row r="718" spans="1:65" s="245" customFormat="1" ht="13.8" x14ac:dyDescent="0.25">
      <c r="A718" s="245">
        <v>425156</v>
      </c>
      <c r="B718" s="245" t="s">
        <v>712</v>
      </c>
      <c r="M718" s="245" t="s">
        <v>153</v>
      </c>
      <c r="AR718" s="245" t="s">
        <v>153</v>
      </c>
      <c r="AT718" s="245" t="s">
        <v>712</v>
      </c>
    </row>
    <row r="719" spans="1:65" s="245" customFormat="1" ht="13.8" x14ac:dyDescent="0.25">
      <c r="A719" s="245">
        <v>425167</v>
      </c>
      <c r="B719" s="245" t="s">
        <v>712</v>
      </c>
      <c r="AN719" s="245" t="s">
        <v>149</v>
      </c>
      <c r="AO719" s="245" t="s">
        <v>149</v>
      </c>
      <c r="AP719" s="245" t="s">
        <v>149</v>
      </c>
      <c r="AQ719" s="245" t="s">
        <v>149</v>
      </c>
      <c r="AR719" s="245" t="s">
        <v>149</v>
      </c>
      <c r="AT719" s="245" t="s">
        <v>712</v>
      </c>
    </row>
    <row r="720" spans="1:65" s="245" customFormat="1" ht="13.8" x14ac:dyDescent="0.25">
      <c r="A720" s="241">
        <v>425168</v>
      </c>
      <c r="B720" s="241" t="s">
        <v>712</v>
      </c>
      <c r="C720" s="241"/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  <c r="AC720" s="241"/>
      <c r="AD720" s="241"/>
      <c r="AE720" s="241"/>
      <c r="AF720" s="241" t="s">
        <v>151</v>
      </c>
      <c r="AG720" s="241"/>
      <c r="AH720" s="241"/>
      <c r="AI720" s="241" t="s">
        <v>151</v>
      </c>
      <c r="AJ720" s="241"/>
      <c r="AK720" s="241" t="s">
        <v>149</v>
      </c>
      <c r="AL720" s="241" t="s">
        <v>151</v>
      </c>
      <c r="AM720" s="241" t="s">
        <v>149</v>
      </c>
      <c r="AN720" s="241" t="s">
        <v>149</v>
      </c>
      <c r="AO720" s="241" t="s">
        <v>149</v>
      </c>
      <c r="AP720" s="241" t="s">
        <v>149</v>
      </c>
      <c r="AQ720" s="241" t="s">
        <v>149</v>
      </c>
      <c r="AR720" s="241" t="s">
        <v>149</v>
      </c>
      <c r="AS720" s="241"/>
      <c r="AT720" s="241"/>
      <c r="AU720" s="237"/>
      <c r="AV720" s="237"/>
      <c r="AW720" s="237"/>
      <c r="AX720" s="237"/>
      <c r="AY720" s="237"/>
      <c r="AZ720" s="237"/>
      <c r="BA720" s="237"/>
      <c r="BB720" s="237"/>
      <c r="BC720" s="237"/>
      <c r="BD720" s="237"/>
      <c r="BE720" s="237"/>
      <c r="BF720" s="237"/>
      <c r="BG720" s="237"/>
      <c r="BH720" s="237"/>
      <c r="BI720" s="237"/>
      <c r="BJ720" s="237"/>
      <c r="BK720" s="237"/>
      <c r="BL720" s="237"/>
    </row>
    <row r="721" spans="1:65" s="245" customFormat="1" ht="13.8" x14ac:dyDescent="0.25">
      <c r="A721" s="245">
        <v>425199</v>
      </c>
      <c r="B721" s="245" t="s">
        <v>769</v>
      </c>
      <c r="F721" s="245" t="s">
        <v>153</v>
      </c>
      <c r="AI721" s="245" t="s">
        <v>149</v>
      </c>
      <c r="AJ721" s="245" t="s">
        <v>149</v>
      </c>
      <c r="AK721" s="245" t="s">
        <v>149</v>
      </c>
      <c r="AL721" s="245" t="s">
        <v>149</v>
      </c>
      <c r="AM721" s="245" t="s">
        <v>149</v>
      </c>
      <c r="AT721" s="245" t="s">
        <v>158</v>
      </c>
    </row>
    <row r="722" spans="1:65" s="245" customFormat="1" ht="13.8" x14ac:dyDescent="0.25">
      <c r="A722" s="245">
        <v>425206</v>
      </c>
      <c r="B722" s="245" t="s">
        <v>712</v>
      </c>
      <c r="AM722" s="245" t="s">
        <v>153</v>
      </c>
      <c r="AQ722" s="245" t="s">
        <v>153</v>
      </c>
      <c r="AT722" s="245" t="s">
        <v>712</v>
      </c>
    </row>
    <row r="723" spans="1:65" s="245" customFormat="1" ht="13.8" x14ac:dyDescent="0.25">
      <c r="A723" s="245">
        <v>425248</v>
      </c>
      <c r="B723" s="245" t="s">
        <v>712</v>
      </c>
      <c r="AL723" s="245" t="s">
        <v>151</v>
      </c>
      <c r="AM723" s="245" t="s">
        <v>149</v>
      </c>
      <c r="AQ723" s="245" t="s">
        <v>151</v>
      </c>
      <c r="AT723" s="245" t="s">
        <v>712</v>
      </c>
    </row>
    <row r="724" spans="1:65" s="245" customFormat="1" ht="13.8" x14ac:dyDescent="0.25">
      <c r="A724" s="245">
        <v>425268</v>
      </c>
      <c r="B724" s="245" t="s">
        <v>712</v>
      </c>
      <c r="W724" s="245" t="s">
        <v>2208</v>
      </c>
      <c r="AB724" s="245" t="s">
        <v>2208</v>
      </c>
      <c r="AE724" s="245" t="s">
        <v>2208</v>
      </c>
      <c r="AF724" s="245" t="s">
        <v>2208</v>
      </c>
      <c r="AG724" s="245" t="s">
        <v>2208</v>
      </c>
      <c r="AI724" s="245" t="s">
        <v>2208</v>
      </c>
      <c r="AJ724" s="245" t="s">
        <v>2208</v>
      </c>
      <c r="AK724" s="245" t="s">
        <v>2208</v>
      </c>
      <c r="AL724" s="245" t="s">
        <v>2208</v>
      </c>
      <c r="AM724" s="245" t="s">
        <v>2208</v>
      </c>
      <c r="AN724" s="245" t="s">
        <v>2208</v>
      </c>
      <c r="AO724" s="245" t="s">
        <v>2208</v>
      </c>
      <c r="AP724" s="245" t="s">
        <v>2208</v>
      </c>
      <c r="AQ724" s="245" t="s">
        <v>2208</v>
      </c>
      <c r="AR724" s="245" t="s">
        <v>2208</v>
      </c>
      <c r="AS724" s="245" t="s">
        <v>702</v>
      </c>
      <c r="AT724" s="245" t="s">
        <v>712</v>
      </c>
      <c r="BM724" s="237"/>
    </row>
    <row r="725" spans="1:65" s="245" customFormat="1" ht="13.8" x14ac:dyDescent="0.25">
      <c r="A725" s="245">
        <v>425273</v>
      </c>
      <c r="B725" s="245" t="s">
        <v>712</v>
      </c>
      <c r="AD725" s="245" t="s">
        <v>153</v>
      </c>
      <c r="AF725" s="245" t="s">
        <v>153</v>
      </c>
      <c r="AI725" s="245" t="s">
        <v>153</v>
      </c>
      <c r="AJ725" s="245" t="s">
        <v>153</v>
      </c>
      <c r="AL725" s="245" t="s">
        <v>153</v>
      </c>
      <c r="AM725" s="245" t="s">
        <v>151</v>
      </c>
      <c r="AQ725" s="245" t="s">
        <v>153</v>
      </c>
      <c r="AT725" s="245" t="s">
        <v>712</v>
      </c>
    </row>
    <row r="726" spans="1:65" s="245" customFormat="1" ht="13.8" x14ac:dyDescent="0.25">
      <c r="A726" s="245">
        <v>425275</v>
      </c>
      <c r="B726" s="245" t="s">
        <v>712</v>
      </c>
      <c r="T726" s="245" t="s">
        <v>153</v>
      </c>
      <c r="Z726" s="245" t="s">
        <v>153</v>
      </c>
      <c r="AF726" s="245" t="s">
        <v>153</v>
      </c>
      <c r="AH726" s="245" t="s">
        <v>151</v>
      </c>
      <c r="AM726" s="245" t="s">
        <v>153</v>
      </c>
      <c r="AN726" s="245" t="s">
        <v>151</v>
      </c>
      <c r="AQ726" s="245" t="s">
        <v>153</v>
      </c>
    </row>
    <row r="727" spans="1:65" s="245" customFormat="1" ht="13.8" x14ac:dyDescent="0.25">
      <c r="A727" s="245">
        <v>425281</v>
      </c>
      <c r="B727" s="245" t="s">
        <v>712</v>
      </c>
      <c r="R727" s="245" t="s">
        <v>153</v>
      </c>
      <c r="AD727" s="245" t="s">
        <v>149</v>
      </c>
      <c r="AE727" s="245" t="s">
        <v>149</v>
      </c>
      <c r="AG727" s="245" t="s">
        <v>149</v>
      </c>
      <c r="AI727" s="245" t="s">
        <v>151</v>
      </c>
      <c r="AK727" s="245" t="s">
        <v>149</v>
      </c>
      <c r="AL727" s="245" t="s">
        <v>153</v>
      </c>
      <c r="AM727" s="245" t="s">
        <v>149</v>
      </c>
      <c r="AN727" s="245" t="s">
        <v>149</v>
      </c>
      <c r="AO727" s="245" t="s">
        <v>149</v>
      </c>
      <c r="AP727" s="245" t="s">
        <v>149</v>
      </c>
      <c r="AQ727" s="245" t="s">
        <v>149</v>
      </c>
      <c r="AR727" s="245" t="s">
        <v>149</v>
      </c>
      <c r="AT727" s="245" t="s">
        <v>712</v>
      </c>
    </row>
    <row r="728" spans="1:65" s="245" customFormat="1" ht="13.8" x14ac:dyDescent="0.25">
      <c r="A728" s="245">
        <v>425286</v>
      </c>
      <c r="B728" s="245" t="s">
        <v>712</v>
      </c>
      <c r="AA728" s="245" t="s">
        <v>153</v>
      </c>
      <c r="AG728" s="245" t="s">
        <v>153</v>
      </c>
      <c r="AI728" s="245" t="s">
        <v>149</v>
      </c>
      <c r="AJ728" s="245" t="s">
        <v>149</v>
      </c>
      <c r="AK728" s="245" t="s">
        <v>149</v>
      </c>
      <c r="AL728" s="245" t="s">
        <v>149</v>
      </c>
      <c r="AM728" s="245" t="s">
        <v>149</v>
      </c>
      <c r="AN728" s="245" t="s">
        <v>149</v>
      </c>
      <c r="AO728" s="245" t="s">
        <v>149</v>
      </c>
      <c r="AP728" s="245" t="s">
        <v>149</v>
      </c>
      <c r="AQ728" s="245" t="s">
        <v>149</v>
      </c>
      <c r="AR728" s="245" t="s">
        <v>149</v>
      </c>
      <c r="AT728" s="245" t="s">
        <v>712</v>
      </c>
    </row>
    <row r="729" spans="1:65" s="245" customFormat="1" ht="13.8" x14ac:dyDescent="0.25">
      <c r="A729" s="245">
        <v>425302</v>
      </c>
      <c r="B729" s="245" t="s">
        <v>712</v>
      </c>
      <c r="AA729" s="245" t="s">
        <v>2208</v>
      </c>
      <c r="AE729" s="245" t="s">
        <v>2208</v>
      </c>
      <c r="AL729" s="245" t="s">
        <v>2208</v>
      </c>
      <c r="AM729" s="245" t="s">
        <v>2208</v>
      </c>
      <c r="AO729" s="245" t="s">
        <v>2208</v>
      </c>
      <c r="AQ729" s="245" t="s">
        <v>2208</v>
      </c>
      <c r="AS729" s="245" t="s">
        <v>2223</v>
      </c>
      <c r="AT729" s="245" t="s">
        <v>712</v>
      </c>
    </row>
    <row r="730" spans="1:65" s="245" customFormat="1" ht="13.8" x14ac:dyDescent="0.25">
      <c r="A730" s="245">
        <v>425316</v>
      </c>
      <c r="B730" s="245" t="s">
        <v>712</v>
      </c>
      <c r="AE730" s="245" t="s">
        <v>153</v>
      </c>
      <c r="AF730" s="245" t="s">
        <v>153</v>
      </c>
      <c r="AG730" s="245" t="s">
        <v>153</v>
      </c>
      <c r="AI730" s="245" t="s">
        <v>153</v>
      </c>
      <c r="AK730" s="245" t="s">
        <v>149</v>
      </c>
      <c r="AL730" s="245" t="s">
        <v>151</v>
      </c>
      <c r="AM730" s="245" t="s">
        <v>153</v>
      </c>
      <c r="AN730" s="245" t="s">
        <v>151</v>
      </c>
      <c r="AO730" s="245" t="s">
        <v>149</v>
      </c>
      <c r="AP730" s="245" t="s">
        <v>151</v>
      </c>
      <c r="AQ730" s="245" t="s">
        <v>151</v>
      </c>
      <c r="AR730" s="245" t="s">
        <v>149</v>
      </c>
      <c r="AT730" s="245" t="s">
        <v>712</v>
      </c>
    </row>
    <row r="731" spans="1:65" s="245" customFormat="1" ht="13.8" x14ac:dyDescent="0.25">
      <c r="A731" s="245">
        <v>425334</v>
      </c>
      <c r="B731" s="245" t="s">
        <v>712</v>
      </c>
      <c r="X731" s="245" t="s">
        <v>153</v>
      </c>
      <c r="AB731" s="245" t="s">
        <v>153</v>
      </c>
      <c r="AF731" s="245" t="s">
        <v>151</v>
      </c>
      <c r="AI731" s="245" t="s">
        <v>149</v>
      </c>
      <c r="AJ731" s="245" t="s">
        <v>149</v>
      </c>
      <c r="AK731" s="245" t="s">
        <v>149</v>
      </c>
      <c r="AL731" s="245" t="s">
        <v>149</v>
      </c>
      <c r="AM731" s="245" t="s">
        <v>149</v>
      </c>
      <c r="AN731" s="245" t="s">
        <v>149</v>
      </c>
      <c r="AO731" s="245" t="s">
        <v>149</v>
      </c>
      <c r="AP731" s="245" t="s">
        <v>149</v>
      </c>
      <c r="AQ731" s="245" t="s">
        <v>149</v>
      </c>
      <c r="AR731" s="245" t="s">
        <v>149</v>
      </c>
      <c r="AT731" s="245" t="s">
        <v>712</v>
      </c>
    </row>
    <row r="732" spans="1:65" s="245" customFormat="1" ht="13.8" x14ac:dyDescent="0.25">
      <c r="A732" s="245">
        <v>425348</v>
      </c>
      <c r="B732" s="245" t="s">
        <v>712</v>
      </c>
      <c r="E732" s="245" t="s">
        <v>153</v>
      </c>
      <c r="K732" s="245" t="s">
        <v>153</v>
      </c>
      <c r="W732" s="245" t="s">
        <v>153</v>
      </c>
      <c r="AA732" s="245" t="s">
        <v>149</v>
      </c>
      <c r="AF732" s="245" t="s">
        <v>153</v>
      </c>
      <c r="AI732" s="245" t="s">
        <v>149</v>
      </c>
      <c r="AJ732" s="245" t="s">
        <v>153</v>
      </c>
      <c r="AL732" s="245" t="s">
        <v>153</v>
      </c>
      <c r="AM732" s="245" t="s">
        <v>149</v>
      </c>
      <c r="AN732" s="245" t="s">
        <v>149</v>
      </c>
      <c r="AO732" s="245" t="s">
        <v>149</v>
      </c>
      <c r="AP732" s="245" t="s">
        <v>149</v>
      </c>
      <c r="AQ732" s="245" t="s">
        <v>149</v>
      </c>
      <c r="AR732" s="245" t="s">
        <v>149</v>
      </c>
      <c r="AT732" s="245" t="s">
        <v>712</v>
      </c>
      <c r="BM732" s="237"/>
    </row>
    <row r="733" spans="1:65" s="245" customFormat="1" ht="13.8" x14ac:dyDescent="0.25">
      <c r="A733" s="245">
        <v>425362</v>
      </c>
      <c r="B733" s="245" t="s">
        <v>712</v>
      </c>
      <c r="AL733" s="245" t="s">
        <v>153</v>
      </c>
      <c r="AT733" s="245" t="s">
        <v>712</v>
      </c>
    </row>
    <row r="734" spans="1:65" s="245" customFormat="1" ht="13.8" x14ac:dyDescent="0.25">
      <c r="A734" s="245">
        <v>425366</v>
      </c>
      <c r="B734" s="245" t="s">
        <v>712</v>
      </c>
      <c r="AA734" s="245" t="s">
        <v>153</v>
      </c>
      <c r="AC734" s="245" t="s">
        <v>153</v>
      </c>
      <c r="AE734" s="245" t="s">
        <v>149</v>
      </c>
      <c r="AG734" s="245" t="s">
        <v>149</v>
      </c>
      <c r="AI734" s="245" t="s">
        <v>149</v>
      </c>
      <c r="AJ734" s="245" t="s">
        <v>149</v>
      </c>
      <c r="AK734" s="245" t="s">
        <v>149</v>
      </c>
      <c r="AL734" s="245" t="s">
        <v>149</v>
      </c>
      <c r="AM734" s="245" t="s">
        <v>149</v>
      </c>
      <c r="AN734" s="245" t="s">
        <v>149</v>
      </c>
      <c r="AO734" s="245" t="s">
        <v>149</v>
      </c>
      <c r="AP734" s="245" t="s">
        <v>149</v>
      </c>
      <c r="AQ734" s="245" t="s">
        <v>149</v>
      </c>
      <c r="AR734" s="245" t="s">
        <v>149</v>
      </c>
      <c r="AT734" s="245" t="s">
        <v>712</v>
      </c>
      <c r="BM734" s="237"/>
    </row>
    <row r="735" spans="1:65" s="245" customFormat="1" ht="13.8" x14ac:dyDescent="0.25">
      <c r="A735" s="245">
        <v>425369</v>
      </c>
      <c r="B735" s="245" t="s">
        <v>712</v>
      </c>
      <c r="AI735" s="245" t="s">
        <v>153</v>
      </c>
      <c r="AL735" s="245" t="s">
        <v>153</v>
      </c>
      <c r="AM735" s="245" t="s">
        <v>153</v>
      </c>
      <c r="AT735" s="245" t="s">
        <v>712</v>
      </c>
    </row>
    <row r="736" spans="1:65" s="245" customFormat="1" ht="13.8" x14ac:dyDescent="0.25">
      <c r="A736" s="245">
        <v>425383</v>
      </c>
      <c r="B736" s="245" t="s">
        <v>712</v>
      </c>
      <c r="AA736" s="245" t="s">
        <v>2208</v>
      </c>
      <c r="AE736" s="245" t="s">
        <v>2208</v>
      </c>
      <c r="AI736" s="245" t="s">
        <v>2208</v>
      </c>
      <c r="AL736" s="245" t="s">
        <v>2208</v>
      </c>
      <c r="AM736" s="245" t="s">
        <v>2208</v>
      </c>
      <c r="AN736" s="245" t="s">
        <v>2208</v>
      </c>
      <c r="AO736" s="245" t="s">
        <v>2208</v>
      </c>
      <c r="AP736" s="245" t="s">
        <v>2208</v>
      </c>
      <c r="AQ736" s="245" t="s">
        <v>2208</v>
      </c>
      <c r="AS736" s="245" t="s">
        <v>2223</v>
      </c>
      <c r="AT736" s="245" t="s">
        <v>712</v>
      </c>
    </row>
    <row r="737" spans="1:46" s="245" customFormat="1" ht="13.8" x14ac:dyDescent="0.25">
      <c r="A737" s="245">
        <v>425388</v>
      </c>
      <c r="B737" s="245" t="s">
        <v>712</v>
      </c>
      <c r="AF737" s="245" t="s">
        <v>153</v>
      </c>
      <c r="AM737" s="245" t="s">
        <v>151</v>
      </c>
      <c r="AT737" s="245" t="s">
        <v>712</v>
      </c>
    </row>
    <row r="738" spans="1:46" s="245" customFormat="1" ht="13.8" x14ac:dyDescent="0.25">
      <c r="A738" s="245">
        <v>425400</v>
      </c>
      <c r="B738" s="245" t="s">
        <v>712</v>
      </c>
      <c r="AR738" s="245" t="s">
        <v>2208</v>
      </c>
      <c r="AS738" s="245" t="s">
        <v>2223</v>
      </c>
      <c r="AT738" s="245" t="s">
        <v>712</v>
      </c>
    </row>
    <row r="739" spans="1:46" s="245" customFormat="1" ht="13.8" x14ac:dyDescent="0.25">
      <c r="A739" s="245">
        <v>425406</v>
      </c>
      <c r="B739" s="245" t="s">
        <v>712</v>
      </c>
      <c r="AB739" s="245" t="s">
        <v>153</v>
      </c>
      <c r="AF739" s="245" t="s">
        <v>153</v>
      </c>
      <c r="AI739" s="245" t="s">
        <v>153</v>
      </c>
      <c r="AM739" s="245" t="s">
        <v>153</v>
      </c>
      <c r="AO739" s="245" t="s">
        <v>153</v>
      </c>
      <c r="AP739" s="245" t="s">
        <v>153</v>
      </c>
      <c r="AT739" s="245" t="s">
        <v>712</v>
      </c>
    </row>
    <row r="740" spans="1:46" s="245" customFormat="1" ht="13.8" x14ac:dyDescent="0.25">
      <c r="A740" s="245">
        <v>425411</v>
      </c>
      <c r="B740" s="245" t="s">
        <v>712</v>
      </c>
      <c r="R740" s="245" t="s">
        <v>153</v>
      </c>
      <c r="U740" s="245" t="s">
        <v>153</v>
      </c>
      <c r="V740" s="245" t="s">
        <v>153</v>
      </c>
      <c r="AE740" s="245" t="s">
        <v>151</v>
      </c>
      <c r="AH740" s="245" t="s">
        <v>153</v>
      </c>
      <c r="AJ740" s="245" t="s">
        <v>153</v>
      </c>
      <c r="AK740" s="245" t="s">
        <v>153</v>
      </c>
      <c r="AL740" s="245" t="s">
        <v>149</v>
      </c>
      <c r="AM740" s="245" t="s">
        <v>153</v>
      </c>
      <c r="AN740" s="245" t="s">
        <v>149</v>
      </c>
      <c r="AO740" s="245" t="s">
        <v>153</v>
      </c>
      <c r="AP740" s="245" t="s">
        <v>149</v>
      </c>
      <c r="AR740" s="245" t="s">
        <v>151</v>
      </c>
      <c r="AT740" s="245" t="s">
        <v>712</v>
      </c>
    </row>
    <row r="741" spans="1:46" s="245" customFormat="1" ht="13.8" x14ac:dyDescent="0.25">
      <c r="A741" s="245">
        <v>425427</v>
      </c>
      <c r="B741" s="245" t="s">
        <v>712</v>
      </c>
      <c r="Z741" s="245" t="s">
        <v>153</v>
      </c>
      <c r="AD741" s="245" t="s">
        <v>153</v>
      </c>
      <c r="AE741" s="245" t="s">
        <v>153</v>
      </c>
      <c r="AJ741" s="245" t="s">
        <v>151</v>
      </c>
      <c r="AL741" s="245" t="s">
        <v>151</v>
      </c>
      <c r="AN741" s="245" t="s">
        <v>149</v>
      </c>
      <c r="AO741" s="245" t="s">
        <v>149</v>
      </c>
      <c r="AP741" s="245" t="s">
        <v>149</v>
      </c>
      <c r="AQ741" s="245" t="s">
        <v>149</v>
      </c>
      <c r="AR741" s="245" t="s">
        <v>149</v>
      </c>
      <c r="AT741" s="245" t="s">
        <v>769</v>
      </c>
    </row>
    <row r="742" spans="1:46" s="245" customFormat="1" ht="13.8" x14ac:dyDescent="0.25">
      <c r="A742" s="245">
        <v>425432</v>
      </c>
      <c r="B742" s="245" t="s">
        <v>712</v>
      </c>
      <c r="V742" s="245" t="s">
        <v>149</v>
      </c>
      <c r="AE742" s="245" t="s">
        <v>149</v>
      </c>
      <c r="AM742" s="245" t="s">
        <v>153</v>
      </c>
      <c r="AN742" s="245" t="s">
        <v>149</v>
      </c>
      <c r="AO742" s="245" t="s">
        <v>149</v>
      </c>
      <c r="AR742" s="245" t="s">
        <v>149</v>
      </c>
      <c r="AT742" s="245" t="s">
        <v>712</v>
      </c>
    </row>
    <row r="743" spans="1:46" s="245" customFormat="1" ht="13.8" x14ac:dyDescent="0.25">
      <c r="A743" s="245">
        <v>425436</v>
      </c>
      <c r="B743" s="245" t="s">
        <v>712</v>
      </c>
      <c r="AA743" s="245" t="s">
        <v>153</v>
      </c>
      <c r="AD743" s="245" t="s">
        <v>153</v>
      </c>
      <c r="AI743" s="245" t="s">
        <v>151</v>
      </c>
      <c r="AK743" s="245" t="s">
        <v>151</v>
      </c>
      <c r="AM743" s="245" t="s">
        <v>151</v>
      </c>
      <c r="AN743" s="245" t="s">
        <v>149</v>
      </c>
      <c r="AO743" s="245" t="s">
        <v>153</v>
      </c>
      <c r="AP743" s="245" t="s">
        <v>153</v>
      </c>
      <c r="AQ743" s="245" t="s">
        <v>149</v>
      </c>
      <c r="AR743" s="245" t="s">
        <v>149</v>
      </c>
      <c r="AT743" s="245" t="s">
        <v>712</v>
      </c>
    </row>
    <row r="744" spans="1:46" s="245" customFormat="1" ht="13.8" x14ac:dyDescent="0.25">
      <c r="A744" s="245">
        <v>425438</v>
      </c>
      <c r="B744" s="245" t="s">
        <v>712</v>
      </c>
      <c r="AD744" s="245" t="s">
        <v>151</v>
      </c>
      <c r="AF744" s="245" t="s">
        <v>151</v>
      </c>
      <c r="AJ744" s="245" t="s">
        <v>151</v>
      </c>
      <c r="AM744" s="245" t="s">
        <v>153</v>
      </c>
      <c r="AN744" s="245" t="s">
        <v>153</v>
      </c>
      <c r="AO744" s="245" t="s">
        <v>151</v>
      </c>
      <c r="AP744" s="245" t="s">
        <v>153</v>
      </c>
      <c r="AQ744" s="245" t="s">
        <v>153</v>
      </c>
      <c r="AR744" s="245" t="s">
        <v>151</v>
      </c>
      <c r="AT744" s="245" t="s">
        <v>712</v>
      </c>
    </row>
    <row r="745" spans="1:46" s="245" customFormat="1" ht="13.8" x14ac:dyDescent="0.25">
      <c r="A745" s="245">
        <v>425470</v>
      </c>
      <c r="B745" s="245" t="s">
        <v>712</v>
      </c>
      <c r="AR745" s="245" t="s">
        <v>151</v>
      </c>
      <c r="AT745" s="245" t="s">
        <v>712</v>
      </c>
    </row>
    <row r="746" spans="1:46" s="245" customFormat="1" ht="13.8" x14ac:dyDescent="0.25">
      <c r="A746" s="245">
        <v>425490</v>
      </c>
      <c r="B746" s="245" t="s">
        <v>712</v>
      </c>
      <c r="L746" s="245" t="s">
        <v>153</v>
      </c>
      <c r="AE746" s="245" t="s">
        <v>151</v>
      </c>
      <c r="AI746" s="245" t="s">
        <v>151</v>
      </c>
      <c r="AJ746" s="245" t="s">
        <v>151</v>
      </c>
      <c r="AK746" s="245" t="s">
        <v>151</v>
      </c>
      <c r="AL746" s="245" t="s">
        <v>151</v>
      </c>
      <c r="AN746" s="245" t="s">
        <v>151</v>
      </c>
      <c r="AO746" s="245" t="s">
        <v>151</v>
      </c>
      <c r="AP746" s="245" t="s">
        <v>151</v>
      </c>
      <c r="AQ746" s="245" t="s">
        <v>151</v>
      </c>
      <c r="AR746" s="245" t="s">
        <v>149</v>
      </c>
      <c r="AT746" s="245" t="s">
        <v>712</v>
      </c>
    </row>
    <row r="747" spans="1:46" s="245" customFormat="1" ht="13.8" x14ac:dyDescent="0.25">
      <c r="A747" s="245">
        <v>425517</v>
      </c>
      <c r="B747" s="245" t="s">
        <v>769</v>
      </c>
      <c r="Q747" s="245" t="s">
        <v>153</v>
      </c>
      <c r="Y747" s="245" t="s">
        <v>153</v>
      </c>
      <c r="AD747" s="245" t="s">
        <v>153</v>
      </c>
      <c r="AF747" s="245" t="s">
        <v>151</v>
      </c>
      <c r="AI747" s="245" t="s">
        <v>149</v>
      </c>
      <c r="AJ747" s="245" t="s">
        <v>149</v>
      </c>
      <c r="AK747" s="245" t="s">
        <v>149</v>
      </c>
      <c r="AL747" s="245" t="s">
        <v>149</v>
      </c>
      <c r="AM747" s="245" t="s">
        <v>149</v>
      </c>
      <c r="AT747" s="245" t="s">
        <v>158</v>
      </c>
    </row>
    <row r="748" spans="1:46" s="245" customFormat="1" ht="13.8" x14ac:dyDescent="0.25">
      <c r="A748" s="245">
        <v>425524</v>
      </c>
      <c r="B748" s="245" t="s">
        <v>712</v>
      </c>
      <c r="AL748" s="245" t="s">
        <v>153</v>
      </c>
      <c r="AM748" s="245" t="s">
        <v>153</v>
      </c>
      <c r="AQ748" s="245" t="s">
        <v>153</v>
      </c>
      <c r="AT748" s="245" t="s">
        <v>712</v>
      </c>
    </row>
    <row r="749" spans="1:46" s="245" customFormat="1" ht="13.8" x14ac:dyDescent="0.25">
      <c r="A749" s="245">
        <v>425530</v>
      </c>
      <c r="B749" s="245" t="s">
        <v>769</v>
      </c>
      <c r="L749" s="245" t="s">
        <v>149</v>
      </c>
      <c r="R749" s="245" t="s">
        <v>149</v>
      </c>
      <c r="S749" s="245" t="s">
        <v>153</v>
      </c>
      <c r="AE749" s="245" t="s">
        <v>149</v>
      </c>
      <c r="AI749" s="245" t="s">
        <v>149</v>
      </c>
      <c r="AJ749" s="245" t="s">
        <v>149</v>
      </c>
      <c r="AK749" s="245" t="s">
        <v>149</v>
      </c>
      <c r="AL749" s="245" t="s">
        <v>149</v>
      </c>
      <c r="AM749" s="245" t="s">
        <v>149</v>
      </c>
      <c r="AT749" s="245" t="s">
        <v>158</v>
      </c>
    </row>
    <row r="750" spans="1:46" s="245" customFormat="1" ht="13.8" x14ac:dyDescent="0.25">
      <c r="A750" s="245">
        <v>425541</v>
      </c>
      <c r="B750" s="245" t="s">
        <v>712</v>
      </c>
      <c r="Y750" s="245" t="s">
        <v>2208</v>
      </c>
      <c r="AA750" s="245" t="s">
        <v>2208</v>
      </c>
      <c r="AB750" s="245" t="s">
        <v>2208</v>
      </c>
      <c r="AE750" s="245" t="s">
        <v>2208</v>
      </c>
      <c r="AI750" s="245" t="s">
        <v>2208</v>
      </c>
      <c r="AK750" s="245" t="s">
        <v>2208</v>
      </c>
      <c r="AM750" s="245" t="s">
        <v>2208</v>
      </c>
      <c r="AN750" s="245" t="s">
        <v>2208</v>
      </c>
      <c r="AO750" s="245" t="s">
        <v>2208</v>
      </c>
      <c r="AP750" s="245" t="s">
        <v>2208</v>
      </c>
      <c r="AQ750" s="245" t="s">
        <v>2208</v>
      </c>
      <c r="AR750" s="245" t="s">
        <v>2208</v>
      </c>
      <c r="AS750" s="245" t="s">
        <v>2223</v>
      </c>
      <c r="AT750" s="245" t="s">
        <v>712</v>
      </c>
    </row>
    <row r="751" spans="1:46" s="245" customFormat="1" ht="13.8" x14ac:dyDescent="0.25">
      <c r="A751" s="245">
        <v>425544</v>
      </c>
      <c r="B751" s="245" t="s">
        <v>769</v>
      </c>
      <c r="K751" s="245" t="s">
        <v>153</v>
      </c>
      <c r="AD751" s="245" t="s">
        <v>153</v>
      </c>
      <c r="AI751" s="245" t="s">
        <v>149</v>
      </c>
      <c r="AJ751" s="245" t="s">
        <v>149</v>
      </c>
      <c r="AK751" s="245" t="s">
        <v>149</v>
      </c>
      <c r="AL751" s="245" t="s">
        <v>149</v>
      </c>
      <c r="AM751" s="245" t="s">
        <v>149</v>
      </c>
      <c r="AT751" s="245" t="s">
        <v>158</v>
      </c>
    </row>
    <row r="752" spans="1:46" s="245" customFormat="1" ht="13.8" x14ac:dyDescent="0.25">
      <c r="A752" s="245">
        <v>425547</v>
      </c>
      <c r="B752" s="245" t="s">
        <v>712</v>
      </c>
      <c r="S752" s="245" t="s">
        <v>153</v>
      </c>
      <c r="AL752" s="245" t="s">
        <v>149</v>
      </c>
      <c r="AN752" s="245" t="s">
        <v>149</v>
      </c>
      <c r="AO752" s="245" t="s">
        <v>149</v>
      </c>
      <c r="AP752" s="245" t="s">
        <v>149</v>
      </c>
      <c r="AQ752" s="245" t="s">
        <v>149</v>
      </c>
      <c r="AR752" s="245" t="s">
        <v>149</v>
      </c>
      <c r="AT752" s="245" t="s">
        <v>769</v>
      </c>
    </row>
    <row r="753" spans="1:65" s="245" customFormat="1" ht="13.8" x14ac:dyDescent="0.25">
      <c r="A753" s="245">
        <v>425551</v>
      </c>
      <c r="B753" s="245" t="s">
        <v>712</v>
      </c>
      <c r="K753" s="245" t="s">
        <v>153</v>
      </c>
      <c r="AT753" s="245" t="s">
        <v>712</v>
      </c>
    </row>
    <row r="754" spans="1:65" s="245" customFormat="1" ht="13.8" x14ac:dyDescent="0.25">
      <c r="A754" s="245">
        <v>425558</v>
      </c>
      <c r="B754" s="245" t="s">
        <v>712</v>
      </c>
      <c r="K754" s="245" t="s">
        <v>153</v>
      </c>
      <c r="AA754" s="245" t="s">
        <v>153</v>
      </c>
      <c r="AI754" s="245" t="s">
        <v>153</v>
      </c>
      <c r="AK754" s="245" t="s">
        <v>149</v>
      </c>
      <c r="AL754" s="245" t="s">
        <v>153</v>
      </c>
      <c r="AM754" s="245" t="s">
        <v>149</v>
      </c>
      <c r="AN754" s="245" t="s">
        <v>149</v>
      </c>
      <c r="AO754" s="245" t="s">
        <v>149</v>
      </c>
      <c r="AP754" s="245" t="s">
        <v>149</v>
      </c>
      <c r="AQ754" s="245" t="s">
        <v>149</v>
      </c>
      <c r="AR754" s="245" t="s">
        <v>149</v>
      </c>
      <c r="AT754" s="245" t="s">
        <v>712</v>
      </c>
    </row>
    <row r="755" spans="1:65" s="245" customFormat="1" ht="13.8" x14ac:dyDescent="0.25">
      <c r="A755" s="245">
        <v>425579</v>
      </c>
      <c r="B755" s="245" t="s">
        <v>712</v>
      </c>
      <c r="AL755" s="245" t="s">
        <v>153</v>
      </c>
      <c r="AP755" s="245" t="s">
        <v>153</v>
      </c>
      <c r="AR755" s="245" t="s">
        <v>151</v>
      </c>
    </row>
    <row r="756" spans="1:65" s="245" customFormat="1" ht="13.8" x14ac:dyDescent="0.25">
      <c r="A756" s="245">
        <v>425582</v>
      </c>
      <c r="B756" s="245" t="s">
        <v>712</v>
      </c>
      <c r="AL756" s="245" t="s">
        <v>153</v>
      </c>
      <c r="AP756" s="245" t="s">
        <v>153</v>
      </c>
    </row>
    <row r="757" spans="1:65" s="245" customFormat="1" ht="13.8" x14ac:dyDescent="0.25">
      <c r="A757" s="245">
        <v>425595</v>
      </c>
      <c r="B757" s="245" t="s">
        <v>769</v>
      </c>
      <c r="V757" s="245" t="s">
        <v>153</v>
      </c>
      <c r="AD757" s="245" t="s">
        <v>151</v>
      </c>
      <c r="AF757" s="245" t="s">
        <v>149</v>
      </c>
      <c r="AI757" s="245" t="s">
        <v>149</v>
      </c>
      <c r="AJ757" s="245" t="s">
        <v>149</v>
      </c>
      <c r="AK757" s="245" t="s">
        <v>149</v>
      </c>
      <c r="AL757" s="245" t="s">
        <v>149</v>
      </c>
      <c r="AM757" s="245" t="s">
        <v>149</v>
      </c>
      <c r="AT757" s="245" t="s">
        <v>158</v>
      </c>
    </row>
    <row r="758" spans="1:65" s="245" customFormat="1" ht="13.8" x14ac:dyDescent="0.25">
      <c r="A758" s="245">
        <v>425601</v>
      </c>
      <c r="B758" s="245" t="s">
        <v>712</v>
      </c>
      <c r="AD758" s="245" t="s">
        <v>153</v>
      </c>
      <c r="AM758" s="245" t="s">
        <v>153</v>
      </c>
      <c r="AT758" s="245" t="s">
        <v>712</v>
      </c>
    </row>
    <row r="759" spans="1:65" s="245" customFormat="1" ht="13.8" x14ac:dyDescent="0.25">
      <c r="A759" s="245">
        <v>425603</v>
      </c>
      <c r="B759" s="245" t="s">
        <v>712</v>
      </c>
      <c r="AN759" s="245" t="s">
        <v>151</v>
      </c>
      <c r="AO759" s="245" t="s">
        <v>149</v>
      </c>
      <c r="AP759" s="245" t="s">
        <v>151</v>
      </c>
      <c r="AT759" s="245" t="s">
        <v>712</v>
      </c>
    </row>
    <row r="760" spans="1:65" s="245" customFormat="1" ht="13.8" x14ac:dyDescent="0.25">
      <c r="A760" s="245">
        <v>425611</v>
      </c>
      <c r="B760" s="245" t="s">
        <v>712</v>
      </c>
      <c r="N760" s="245" t="s">
        <v>153</v>
      </c>
      <c r="V760" s="245" t="s">
        <v>153</v>
      </c>
      <c r="AF760" s="245" t="s">
        <v>151</v>
      </c>
      <c r="AM760" s="245" t="s">
        <v>153</v>
      </c>
      <c r="AN760" s="245" t="s">
        <v>151</v>
      </c>
      <c r="AT760" s="245" t="s">
        <v>712</v>
      </c>
    </row>
    <row r="761" spans="1:65" s="245" customFormat="1" ht="13.8" x14ac:dyDescent="0.25">
      <c r="A761" s="245">
        <v>425616</v>
      </c>
      <c r="B761" s="245" t="s">
        <v>712</v>
      </c>
      <c r="AF761" s="245" t="s">
        <v>2208</v>
      </c>
      <c r="AS761" s="245" t="s">
        <v>690</v>
      </c>
      <c r="AT761" s="245" t="s">
        <v>712</v>
      </c>
    </row>
    <row r="762" spans="1:65" s="245" customFormat="1" ht="13.8" x14ac:dyDescent="0.25">
      <c r="A762" s="245">
        <v>425629</v>
      </c>
      <c r="B762" s="245" t="s">
        <v>712</v>
      </c>
      <c r="V762" s="245" t="s">
        <v>153</v>
      </c>
      <c r="AL762" s="245" t="s">
        <v>153</v>
      </c>
      <c r="AN762" s="245" t="s">
        <v>149</v>
      </c>
      <c r="AQ762" s="245" t="s">
        <v>149</v>
      </c>
      <c r="AT762" s="245" t="s">
        <v>712</v>
      </c>
    </row>
    <row r="763" spans="1:65" s="245" customFormat="1" ht="13.8" x14ac:dyDescent="0.25">
      <c r="A763" s="245">
        <v>425676</v>
      </c>
      <c r="B763" s="245" t="s">
        <v>769</v>
      </c>
      <c r="L763" s="245" t="s">
        <v>153</v>
      </c>
      <c r="S763" s="245" t="s">
        <v>153</v>
      </c>
      <c r="AI763" s="245" t="s">
        <v>149</v>
      </c>
      <c r="AJ763" s="245" t="s">
        <v>149</v>
      </c>
      <c r="AK763" s="245" t="s">
        <v>149</v>
      </c>
      <c r="AL763" s="245" t="s">
        <v>149</v>
      </c>
      <c r="AM763" s="245" t="s">
        <v>149</v>
      </c>
      <c r="AT763" s="245" t="s">
        <v>158</v>
      </c>
    </row>
    <row r="764" spans="1:65" s="245" customFormat="1" ht="13.8" x14ac:dyDescent="0.25">
      <c r="A764" s="245">
        <v>425689</v>
      </c>
      <c r="B764" s="245" t="s">
        <v>712</v>
      </c>
      <c r="X764" s="245" t="s">
        <v>151</v>
      </c>
      <c r="AE764" s="245" t="s">
        <v>151</v>
      </c>
      <c r="AG764" s="245" t="s">
        <v>151</v>
      </c>
      <c r="AH764" s="245" t="s">
        <v>151</v>
      </c>
      <c r="AI764" s="245" t="s">
        <v>149</v>
      </c>
      <c r="AJ764" s="245" t="s">
        <v>149</v>
      </c>
      <c r="AK764" s="245" t="s">
        <v>149</v>
      </c>
      <c r="AL764" s="245" t="s">
        <v>149</v>
      </c>
      <c r="AM764" s="245" t="s">
        <v>149</v>
      </c>
      <c r="AN764" s="245" t="s">
        <v>149</v>
      </c>
      <c r="AO764" s="245" t="s">
        <v>149</v>
      </c>
      <c r="AP764" s="245" t="s">
        <v>149</v>
      </c>
      <c r="AQ764" s="245" t="s">
        <v>149</v>
      </c>
      <c r="AR764" s="245" t="s">
        <v>149</v>
      </c>
      <c r="AT764" s="245" t="s">
        <v>712</v>
      </c>
      <c r="BM764" s="237"/>
    </row>
    <row r="765" spans="1:65" s="245" customFormat="1" ht="13.8" x14ac:dyDescent="0.25">
      <c r="A765" s="245">
        <v>425698</v>
      </c>
      <c r="B765" s="245" t="s">
        <v>712</v>
      </c>
      <c r="AA765" s="245" t="s">
        <v>153</v>
      </c>
      <c r="AF765" s="245" t="s">
        <v>153</v>
      </c>
      <c r="AK765" s="245" t="s">
        <v>153</v>
      </c>
      <c r="AL765" s="245" t="s">
        <v>153</v>
      </c>
      <c r="AM765" s="245" t="s">
        <v>153</v>
      </c>
      <c r="AN765" s="245" t="s">
        <v>151</v>
      </c>
      <c r="AQ765" s="245" t="s">
        <v>151</v>
      </c>
      <c r="AT765" s="245" t="s">
        <v>712</v>
      </c>
    </row>
    <row r="766" spans="1:65" s="245" customFormat="1" ht="13.8" x14ac:dyDescent="0.25">
      <c r="A766" s="245">
        <v>425704</v>
      </c>
      <c r="B766" s="245" t="s">
        <v>712</v>
      </c>
      <c r="AE766" s="245" t="s">
        <v>153</v>
      </c>
      <c r="AF766" s="245" t="s">
        <v>153</v>
      </c>
      <c r="AJ766" s="245" t="s">
        <v>153</v>
      </c>
      <c r="AL766" s="245" t="s">
        <v>153</v>
      </c>
      <c r="AM766" s="245" t="s">
        <v>151</v>
      </c>
      <c r="AP766" s="245" t="s">
        <v>153</v>
      </c>
      <c r="AT766" s="245" t="s">
        <v>712</v>
      </c>
    </row>
    <row r="767" spans="1:65" s="245" customFormat="1" ht="13.8" x14ac:dyDescent="0.25">
      <c r="A767" s="245">
        <v>425706</v>
      </c>
      <c r="B767" s="245" t="s">
        <v>769</v>
      </c>
      <c r="AG767" s="245" t="s">
        <v>153</v>
      </c>
      <c r="AI767" s="245" t="s">
        <v>149</v>
      </c>
      <c r="AJ767" s="245" t="s">
        <v>149</v>
      </c>
      <c r="AK767" s="245" t="s">
        <v>149</v>
      </c>
      <c r="AL767" s="245" t="s">
        <v>149</v>
      </c>
      <c r="AM767" s="245" t="s">
        <v>149</v>
      </c>
      <c r="AT767" s="245" t="s">
        <v>158</v>
      </c>
    </row>
    <row r="768" spans="1:65" s="245" customFormat="1" ht="13.8" x14ac:dyDescent="0.25">
      <c r="A768" s="245">
        <v>425710</v>
      </c>
      <c r="B768" s="245" t="s">
        <v>769</v>
      </c>
      <c r="V768" s="245" t="s">
        <v>153</v>
      </c>
      <c r="AA768" s="245" t="s">
        <v>153</v>
      </c>
      <c r="AE768" s="245" t="s">
        <v>151</v>
      </c>
      <c r="AF768" s="245" t="s">
        <v>149</v>
      </c>
      <c r="AI768" s="245" t="s">
        <v>149</v>
      </c>
      <c r="AJ768" s="245" t="s">
        <v>149</v>
      </c>
      <c r="AK768" s="245" t="s">
        <v>149</v>
      </c>
      <c r="AL768" s="245" t="s">
        <v>149</v>
      </c>
      <c r="AM768" s="245" t="s">
        <v>149</v>
      </c>
      <c r="AT768" s="245" t="s">
        <v>158</v>
      </c>
    </row>
    <row r="769" spans="1:46" s="245" customFormat="1" ht="13.8" x14ac:dyDescent="0.25">
      <c r="A769" s="245">
        <v>425733</v>
      </c>
      <c r="B769" s="245" t="s">
        <v>712</v>
      </c>
      <c r="P769" s="245" t="s">
        <v>153</v>
      </c>
      <c r="AD769" s="245" t="s">
        <v>153</v>
      </c>
      <c r="AF769" s="245" t="s">
        <v>153</v>
      </c>
      <c r="AK769" s="245" t="s">
        <v>149</v>
      </c>
      <c r="AL769" s="245" t="s">
        <v>149</v>
      </c>
      <c r="AM769" s="245" t="s">
        <v>151</v>
      </c>
      <c r="AO769" s="245" t="s">
        <v>149</v>
      </c>
      <c r="AP769" s="245" t="s">
        <v>149</v>
      </c>
      <c r="AQ769" s="245" t="s">
        <v>149</v>
      </c>
      <c r="AR769" s="245" t="s">
        <v>151</v>
      </c>
      <c r="AT769" s="245" t="s">
        <v>712</v>
      </c>
    </row>
    <row r="770" spans="1:46" s="245" customFormat="1" ht="13.8" x14ac:dyDescent="0.25">
      <c r="A770" s="245">
        <v>425739</v>
      </c>
      <c r="B770" s="245" t="s">
        <v>712</v>
      </c>
      <c r="AA770" s="245" t="s">
        <v>153</v>
      </c>
      <c r="AE770" s="245" t="s">
        <v>151</v>
      </c>
      <c r="AF770" s="245" t="s">
        <v>151</v>
      </c>
      <c r="AI770" s="245" t="s">
        <v>149</v>
      </c>
      <c r="AJ770" s="245" t="s">
        <v>149</v>
      </c>
      <c r="AK770" s="245" t="s">
        <v>149</v>
      </c>
      <c r="AL770" s="245" t="s">
        <v>149</v>
      </c>
      <c r="AM770" s="245" t="s">
        <v>149</v>
      </c>
      <c r="AN770" s="245" t="s">
        <v>149</v>
      </c>
      <c r="AO770" s="245" t="s">
        <v>149</v>
      </c>
      <c r="AP770" s="245" t="s">
        <v>149</v>
      </c>
      <c r="AQ770" s="245" t="s">
        <v>149</v>
      </c>
      <c r="AR770" s="245" t="s">
        <v>149</v>
      </c>
      <c r="AT770" s="245" t="s">
        <v>712</v>
      </c>
    </row>
    <row r="771" spans="1:46" s="245" customFormat="1" ht="13.8" x14ac:dyDescent="0.25">
      <c r="A771" s="245">
        <v>425749</v>
      </c>
      <c r="B771" s="245" t="s">
        <v>712</v>
      </c>
      <c r="Q771" s="245" t="s">
        <v>2208</v>
      </c>
      <c r="AG771" s="245" t="s">
        <v>2208</v>
      </c>
      <c r="AL771" s="245" t="s">
        <v>2208</v>
      </c>
      <c r="AP771" s="245" t="s">
        <v>2208</v>
      </c>
      <c r="AQ771" s="245" t="s">
        <v>2208</v>
      </c>
      <c r="AS771" s="245" t="s">
        <v>2210</v>
      </c>
      <c r="AT771" s="245" t="s">
        <v>712</v>
      </c>
    </row>
    <row r="772" spans="1:46" s="245" customFormat="1" ht="13.8" x14ac:dyDescent="0.25">
      <c r="A772" s="245">
        <v>425773</v>
      </c>
      <c r="B772" s="245" t="s">
        <v>712</v>
      </c>
      <c r="E772" s="245" t="s">
        <v>153</v>
      </c>
      <c r="AQ772" s="245" t="s">
        <v>151</v>
      </c>
      <c r="AT772" s="245" t="s">
        <v>712</v>
      </c>
    </row>
    <row r="773" spans="1:46" s="245" customFormat="1" ht="13.8" x14ac:dyDescent="0.25">
      <c r="A773" s="245">
        <v>425784</v>
      </c>
      <c r="B773" s="245" t="s">
        <v>712</v>
      </c>
      <c r="AL773" s="245" t="s">
        <v>153</v>
      </c>
      <c r="AT773" s="245" t="s">
        <v>712</v>
      </c>
    </row>
    <row r="774" spans="1:46" s="245" customFormat="1" ht="13.8" x14ac:dyDescent="0.25">
      <c r="A774" s="245">
        <v>425800</v>
      </c>
      <c r="B774" s="245" t="s">
        <v>712</v>
      </c>
      <c r="AM774" s="245" t="s">
        <v>151</v>
      </c>
      <c r="AT774" s="245" t="s">
        <v>712</v>
      </c>
    </row>
    <row r="775" spans="1:46" s="245" customFormat="1" ht="13.8" x14ac:dyDescent="0.25">
      <c r="A775" s="245">
        <v>425812</v>
      </c>
      <c r="B775" s="245" t="s">
        <v>769</v>
      </c>
      <c r="AE775" s="245" t="s">
        <v>153</v>
      </c>
      <c r="AI775" s="245" t="s">
        <v>149</v>
      </c>
      <c r="AJ775" s="245" t="s">
        <v>149</v>
      </c>
      <c r="AK775" s="245" t="s">
        <v>149</v>
      </c>
      <c r="AL775" s="245" t="s">
        <v>149</v>
      </c>
      <c r="AM775" s="245" t="s">
        <v>149</v>
      </c>
      <c r="AT775" s="245" t="s">
        <v>158</v>
      </c>
    </row>
    <row r="776" spans="1:46" s="245" customFormat="1" ht="13.8" x14ac:dyDescent="0.25">
      <c r="A776" s="245">
        <v>425817</v>
      </c>
      <c r="B776" s="245" t="s">
        <v>712</v>
      </c>
      <c r="AM776" s="245" t="s">
        <v>153</v>
      </c>
      <c r="AQ776" s="245" t="s">
        <v>153</v>
      </c>
      <c r="AT776" s="245" t="s">
        <v>712</v>
      </c>
    </row>
    <row r="777" spans="1:46" s="245" customFormat="1" ht="13.8" x14ac:dyDescent="0.25">
      <c r="A777" s="245">
        <v>425820</v>
      </c>
      <c r="B777" s="245" t="s">
        <v>712</v>
      </c>
      <c r="AE777" s="245" t="s">
        <v>153</v>
      </c>
      <c r="AM777" s="245" t="s">
        <v>153</v>
      </c>
      <c r="AN777" s="245" t="s">
        <v>153</v>
      </c>
      <c r="AQ777" s="245" t="s">
        <v>153</v>
      </c>
      <c r="AT777" s="245" t="s">
        <v>712</v>
      </c>
    </row>
    <row r="778" spans="1:46" s="245" customFormat="1" ht="13.8" x14ac:dyDescent="0.25">
      <c r="A778" s="245">
        <v>425821</v>
      </c>
      <c r="B778" s="245" t="s">
        <v>712</v>
      </c>
      <c r="R778" s="245" t="s">
        <v>151</v>
      </c>
      <c r="AD778" s="245" t="s">
        <v>151</v>
      </c>
      <c r="AE778" s="245" t="s">
        <v>149</v>
      </c>
      <c r="AK778" s="245" t="s">
        <v>149</v>
      </c>
      <c r="AN778" s="245" t="s">
        <v>149</v>
      </c>
      <c r="AO778" s="245" t="s">
        <v>149</v>
      </c>
      <c r="AP778" s="245" t="s">
        <v>149</v>
      </c>
      <c r="AQ778" s="245" t="s">
        <v>149</v>
      </c>
      <c r="AR778" s="245" t="s">
        <v>149</v>
      </c>
      <c r="AT778" s="245" t="s">
        <v>769</v>
      </c>
    </row>
    <row r="779" spans="1:46" s="245" customFormat="1" ht="13.8" x14ac:dyDescent="0.25">
      <c r="A779" s="245">
        <v>425828</v>
      </c>
      <c r="B779" s="245" t="s">
        <v>712</v>
      </c>
      <c r="V779" s="245" t="s">
        <v>153</v>
      </c>
      <c r="AF779" s="245" t="s">
        <v>153</v>
      </c>
      <c r="AG779" s="245" t="s">
        <v>153</v>
      </c>
      <c r="AM779" s="245" t="s">
        <v>153</v>
      </c>
      <c r="AR779" s="245" t="s">
        <v>151</v>
      </c>
      <c r="AT779" s="245" t="s">
        <v>712</v>
      </c>
    </row>
    <row r="780" spans="1:46" s="245" customFormat="1" ht="13.8" x14ac:dyDescent="0.25">
      <c r="A780" s="245">
        <v>425840</v>
      </c>
      <c r="B780" s="245" t="s">
        <v>769</v>
      </c>
      <c r="Q780" s="245" t="s">
        <v>153</v>
      </c>
      <c r="AE780" s="245" t="s">
        <v>153</v>
      </c>
      <c r="AG780" s="245" t="s">
        <v>153</v>
      </c>
      <c r="AI780" s="245" t="s">
        <v>149</v>
      </c>
      <c r="AJ780" s="245" t="s">
        <v>149</v>
      </c>
      <c r="AK780" s="245" t="s">
        <v>149</v>
      </c>
      <c r="AL780" s="245" t="s">
        <v>149</v>
      </c>
      <c r="AM780" s="245" t="s">
        <v>149</v>
      </c>
      <c r="AT780" s="245" t="s">
        <v>158</v>
      </c>
    </row>
    <row r="781" spans="1:46" s="245" customFormat="1" ht="13.8" x14ac:dyDescent="0.25">
      <c r="A781" s="245">
        <v>425842</v>
      </c>
      <c r="B781" s="245" t="s">
        <v>712</v>
      </c>
      <c r="AN781" s="245" t="s">
        <v>153</v>
      </c>
      <c r="AO781" s="245" t="s">
        <v>153</v>
      </c>
      <c r="AP781" s="245" t="s">
        <v>151</v>
      </c>
      <c r="AT781" s="245" t="s">
        <v>712</v>
      </c>
    </row>
    <row r="782" spans="1:46" s="245" customFormat="1" ht="13.8" x14ac:dyDescent="0.25">
      <c r="A782" s="245">
        <v>425847</v>
      </c>
      <c r="B782" s="245" t="s">
        <v>712</v>
      </c>
      <c r="AF782" s="245" t="s">
        <v>153</v>
      </c>
      <c r="AT782" s="245" t="s">
        <v>712</v>
      </c>
    </row>
    <row r="783" spans="1:46" s="245" customFormat="1" ht="13.8" x14ac:dyDescent="0.25">
      <c r="A783" s="245">
        <v>425848</v>
      </c>
      <c r="B783" s="245" t="s">
        <v>769</v>
      </c>
      <c r="U783" s="245" t="s">
        <v>153</v>
      </c>
      <c r="W783" s="245" t="s">
        <v>153</v>
      </c>
      <c r="AG783" s="245" t="s">
        <v>153</v>
      </c>
      <c r="AI783" s="245" t="s">
        <v>149</v>
      </c>
      <c r="AJ783" s="245" t="s">
        <v>149</v>
      </c>
      <c r="AK783" s="245" t="s">
        <v>149</v>
      </c>
      <c r="AL783" s="245" t="s">
        <v>149</v>
      </c>
      <c r="AM783" s="245" t="s">
        <v>149</v>
      </c>
      <c r="AT783" s="245" t="s">
        <v>158</v>
      </c>
    </row>
    <row r="784" spans="1:46" s="245" customFormat="1" ht="13.8" x14ac:dyDescent="0.25">
      <c r="A784" s="245">
        <v>425856</v>
      </c>
      <c r="B784" s="245" t="s">
        <v>712</v>
      </c>
      <c r="AM784" s="245" t="s">
        <v>153</v>
      </c>
      <c r="AT784" s="245" t="s">
        <v>712</v>
      </c>
    </row>
    <row r="785" spans="1:65" s="245" customFormat="1" ht="13.8" x14ac:dyDescent="0.25">
      <c r="A785" s="245">
        <v>425858</v>
      </c>
      <c r="B785" s="245" t="s">
        <v>712</v>
      </c>
      <c r="F785" s="245" t="s">
        <v>153</v>
      </c>
      <c r="R785" s="245" t="s">
        <v>151</v>
      </c>
      <c r="AG785" s="245" t="s">
        <v>151</v>
      </c>
      <c r="AH785" s="245" t="s">
        <v>151</v>
      </c>
      <c r="AI785" s="245" t="s">
        <v>149</v>
      </c>
      <c r="AJ785" s="245" t="s">
        <v>149</v>
      </c>
      <c r="AK785" s="245" t="s">
        <v>149</v>
      </c>
      <c r="AL785" s="245" t="s">
        <v>151</v>
      </c>
      <c r="AM785" s="245" t="s">
        <v>151</v>
      </c>
      <c r="AN785" s="245" t="s">
        <v>149</v>
      </c>
      <c r="AO785" s="245" t="s">
        <v>149</v>
      </c>
      <c r="AP785" s="245" t="s">
        <v>149</v>
      </c>
      <c r="AQ785" s="245" t="s">
        <v>149</v>
      </c>
      <c r="AR785" s="245" t="s">
        <v>149</v>
      </c>
      <c r="AT785" s="245" t="s">
        <v>712</v>
      </c>
      <c r="BM785" s="237"/>
    </row>
    <row r="786" spans="1:65" s="245" customFormat="1" ht="13.8" x14ac:dyDescent="0.25">
      <c r="A786" s="245">
        <v>425866</v>
      </c>
      <c r="B786" s="245" t="s">
        <v>712</v>
      </c>
      <c r="AD786" s="245" t="s">
        <v>151</v>
      </c>
      <c r="AL786" s="245" t="s">
        <v>151</v>
      </c>
      <c r="AM786" s="245" t="s">
        <v>151</v>
      </c>
      <c r="AN786" s="245" t="s">
        <v>149</v>
      </c>
      <c r="AO786" s="245" t="s">
        <v>151</v>
      </c>
      <c r="AP786" s="245" t="s">
        <v>151</v>
      </c>
      <c r="AQ786" s="245" t="s">
        <v>149</v>
      </c>
      <c r="AT786" s="245" t="s">
        <v>712</v>
      </c>
    </row>
    <row r="787" spans="1:65" s="245" customFormat="1" ht="13.8" x14ac:dyDescent="0.25">
      <c r="A787" s="245">
        <v>425881</v>
      </c>
      <c r="B787" s="245" t="s">
        <v>712</v>
      </c>
      <c r="N787" s="245" t="s">
        <v>153</v>
      </c>
      <c r="P787" s="245" t="s">
        <v>153</v>
      </c>
      <c r="AD787" s="245" t="s">
        <v>153</v>
      </c>
      <c r="AL787" s="245" t="s">
        <v>151</v>
      </c>
      <c r="AN787" s="245" t="s">
        <v>151</v>
      </c>
      <c r="AO787" s="245" t="s">
        <v>151</v>
      </c>
      <c r="AP787" s="245" t="s">
        <v>151</v>
      </c>
      <c r="AQ787" s="245" t="s">
        <v>151</v>
      </c>
      <c r="AT787" s="245" t="s">
        <v>712</v>
      </c>
    </row>
    <row r="788" spans="1:65" s="245" customFormat="1" ht="13.8" x14ac:dyDescent="0.25">
      <c r="A788" s="245">
        <v>425891</v>
      </c>
      <c r="B788" s="245" t="s">
        <v>712</v>
      </c>
      <c r="P788" s="245" t="s">
        <v>153</v>
      </c>
      <c r="AE788" s="245" t="s">
        <v>153</v>
      </c>
      <c r="AF788" s="245" t="s">
        <v>153</v>
      </c>
      <c r="AI788" s="245" t="s">
        <v>151</v>
      </c>
      <c r="AL788" s="245" t="s">
        <v>151</v>
      </c>
      <c r="AM788" s="245" t="s">
        <v>149</v>
      </c>
      <c r="AN788" s="245" t="s">
        <v>151</v>
      </c>
      <c r="AO788" s="245" t="s">
        <v>151</v>
      </c>
      <c r="AP788" s="245" t="s">
        <v>151</v>
      </c>
      <c r="AQ788" s="245" t="s">
        <v>151</v>
      </c>
      <c r="AR788" s="245" t="s">
        <v>151</v>
      </c>
      <c r="AT788" s="245" t="s">
        <v>712</v>
      </c>
    </row>
    <row r="789" spans="1:65" s="245" customFormat="1" ht="13.8" x14ac:dyDescent="0.25">
      <c r="A789" s="245">
        <v>425900</v>
      </c>
      <c r="B789" s="245" t="s">
        <v>712</v>
      </c>
      <c r="R789" s="245" t="s">
        <v>153</v>
      </c>
      <c r="AE789" s="245" t="s">
        <v>151</v>
      </c>
      <c r="AF789" s="245" t="s">
        <v>153</v>
      </c>
      <c r="AM789" s="245" t="s">
        <v>153</v>
      </c>
      <c r="AN789" s="245" t="s">
        <v>153</v>
      </c>
      <c r="AO789" s="245" t="s">
        <v>153</v>
      </c>
      <c r="AR789" s="245" t="s">
        <v>149</v>
      </c>
      <c r="AT789" s="245" t="s">
        <v>712</v>
      </c>
    </row>
    <row r="790" spans="1:65" s="245" customFormat="1" ht="13.8" x14ac:dyDescent="0.25">
      <c r="A790" s="245">
        <v>425907</v>
      </c>
      <c r="B790" s="245" t="s">
        <v>712</v>
      </c>
      <c r="S790" s="245" t="s">
        <v>153</v>
      </c>
      <c r="AE790" s="245" t="s">
        <v>153</v>
      </c>
      <c r="AT790" s="245" t="s">
        <v>712</v>
      </c>
    </row>
    <row r="791" spans="1:65" s="245" customFormat="1" ht="13.8" x14ac:dyDescent="0.25">
      <c r="A791" s="245">
        <v>425917</v>
      </c>
      <c r="B791" s="245" t="s">
        <v>712</v>
      </c>
      <c r="AD791" s="245" t="s">
        <v>153</v>
      </c>
      <c r="AO791" s="245" t="s">
        <v>151</v>
      </c>
      <c r="AP791" s="245" t="s">
        <v>151</v>
      </c>
      <c r="AQ791" s="245" t="s">
        <v>151</v>
      </c>
      <c r="AR791" s="245" t="s">
        <v>151</v>
      </c>
      <c r="AT791" s="245" t="s">
        <v>712</v>
      </c>
    </row>
    <row r="792" spans="1:65" s="245" customFormat="1" ht="13.8" x14ac:dyDescent="0.25">
      <c r="A792" s="245">
        <v>425920</v>
      </c>
      <c r="B792" s="245" t="s">
        <v>769</v>
      </c>
      <c r="Q792" s="245" t="s">
        <v>153</v>
      </c>
      <c r="AF792" s="245" t="s">
        <v>151</v>
      </c>
      <c r="AG792" s="245" t="s">
        <v>153</v>
      </c>
      <c r="AI792" s="245" t="s">
        <v>149</v>
      </c>
      <c r="AJ792" s="245" t="s">
        <v>149</v>
      </c>
      <c r="AK792" s="245" t="s">
        <v>149</v>
      </c>
      <c r="AL792" s="245" t="s">
        <v>149</v>
      </c>
      <c r="AM792" s="245" t="s">
        <v>149</v>
      </c>
      <c r="AT792" s="245" t="s">
        <v>158</v>
      </c>
    </row>
    <row r="793" spans="1:65" s="245" customFormat="1" ht="13.8" x14ac:dyDescent="0.25">
      <c r="A793" s="245">
        <v>425921</v>
      </c>
      <c r="B793" s="245" t="s">
        <v>712</v>
      </c>
      <c r="P793" s="245" t="s">
        <v>153</v>
      </c>
      <c r="Y793" s="245" t="s">
        <v>153</v>
      </c>
      <c r="AE793" s="245" t="s">
        <v>149</v>
      </c>
      <c r="AF793" s="245" t="s">
        <v>151</v>
      </c>
      <c r="AG793" s="245" t="s">
        <v>151</v>
      </c>
      <c r="AI793" s="245" t="s">
        <v>149</v>
      </c>
      <c r="AJ793" s="245" t="s">
        <v>149</v>
      </c>
      <c r="AK793" s="245" t="s">
        <v>149</v>
      </c>
      <c r="AL793" s="245" t="s">
        <v>149</v>
      </c>
      <c r="AM793" s="245" t="s">
        <v>149</v>
      </c>
      <c r="AN793" s="245" t="s">
        <v>149</v>
      </c>
      <c r="AO793" s="245" t="s">
        <v>149</v>
      </c>
      <c r="AP793" s="245" t="s">
        <v>149</v>
      </c>
      <c r="AQ793" s="245" t="s">
        <v>149</v>
      </c>
      <c r="AR793" s="245" t="s">
        <v>149</v>
      </c>
      <c r="AT793" s="245" t="s">
        <v>712</v>
      </c>
      <c r="BM793" s="237"/>
    </row>
    <row r="794" spans="1:65" s="245" customFormat="1" ht="13.8" x14ac:dyDescent="0.25">
      <c r="A794" s="245">
        <v>425922</v>
      </c>
      <c r="B794" s="245" t="s">
        <v>712</v>
      </c>
      <c r="AF794" s="245" t="s">
        <v>153</v>
      </c>
      <c r="AM794" s="245" t="s">
        <v>153</v>
      </c>
      <c r="AT794" s="245" t="s">
        <v>712</v>
      </c>
    </row>
    <row r="795" spans="1:65" s="245" customFormat="1" ht="13.8" x14ac:dyDescent="0.25">
      <c r="A795" s="245">
        <v>425935</v>
      </c>
      <c r="B795" s="245" t="s">
        <v>769</v>
      </c>
      <c r="P795" s="245" t="s">
        <v>153</v>
      </c>
      <c r="V795" s="245" t="s">
        <v>153</v>
      </c>
      <c r="AD795" s="245" t="s">
        <v>153</v>
      </c>
      <c r="AH795" s="245" t="s">
        <v>151</v>
      </c>
      <c r="AI795" s="245" t="s">
        <v>149</v>
      </c>
      <c r="AJ795" s="245" t="s">
        <v>149</v>
      </c>
      <c r="AK795" s="245" t="s">
        <v>149</v>
      </c>
      <c r="AL795" s="245" t="s">
        <v>149</v>
      </c>
      <c r="AM795" s="245" t="s">
        <v>149</v>
      </c>
      <c r="AT795" s="245" t="s">
        <v>158</v>
      </c>
    </row>
    <row r="796" spans="1:65" s="245" customFormat="1" ht="13.8" x14ac:dyDescent="0.25">
      <c r="A796" s="245">
        <v>425942</v>
      </c>
      <c r="B796" s="245" t="s">
        <v>712</v>
      </c>
      <c r="AL796" s="245" t="s">
        <v>153</v>
      </c>
      <c r="AT796" s="245" t="s">
        <v>712</v>
      </c>
    </row>
    <row r="797" spans="1:65" s="245" customFormat="1" ht="13.8" x14ac:dyDescent="0.25">
      <c r="A797" s="245">
        <v>425950</v>
      </c>
      <c r="B797" s="245" t="s">
        <v>712</v>
      </c>
      <c r="R797" s="245" t="s">
        <v>153</v>
      </c>
      <c r="V797" s="245" t="s">
        <v>153</v>
      </c>
      <c r="AA797" s="245" t="s">
        <v>153</v>
      </c>
      <c r="AI797" s="245" t="s">
        <v>151</v>
      </c>
      <c r="AK797" s="245" t="s">
        <v>151</v>
      </c>
      <c r="AL797" s="245" t="s">
        <v>153</v>
      </c>
      <c r="AM797" s="245" t="s">
        <v>149</v>
      </c>
      <c r="AN797" s="245" t="s">
        <v>151</v>
      </c>
      <c r="AO797" s="245" t="s">
        <v>149</v>
      </c>
      <c r="AP797" s="245" t="s">
        <v>149</v>
      </c>
      <c r="AQ797" s="245" t="s">
        <v>151</v>
      </c>
      <c r="AR797" s="245" t="s">
        <v>149</v>
      </c>
      <c r="AT797" s="245" t="s">
        <v>712</v>
      </c>
    </row>
    <row r="798" spans="1:65" s="245" customFormat="1" ht="13.8" x14ac:dyDescent="0.25">
      <c r="A798" s="245">
        <v>425956</v>
      </c>
      <c r="B798" s="245" t="s">
        <v>712</v>
      </c>
      <c r="AM798" s="245" t="s">
        <v>153</v>
      </c>
      <c r="AQ798" s="245" t="s">
        <v>151</v>
      </c>
      <c r="AT798" s="245" t="s">
        <v>712</v>
      </c>
    </row>
    <row r="799" spans="1:65" s="245" customFormat="1" ht="13.8" x14ac:dyDescent="0.25">
      <c r="A799" s="245">
        <v>425959</v>
      </c>
      <c r="B799" s="245" t="s">
        <v>712</v>
      </c>
      <c r="AL799" s="245" t="s">
        <v>153</v>
      </c>
      <c r="AM799" s="245" t="s">
        <v>153</v>
      </c>
      <c r="AO799" s="245" t="s">
        <v>153</v>
      </c>
      <c r="AP799" s="245" t="s">
        <v>153</v>
      </c>
      <c r="AQ799" s="245" t="s">
        <v>153</v>
      </c>
      <c r="AT799" s="245" t="s">
        <v>712</v>
      </c>
    </row>
    <row r="800" spans="1:65" s="245" customFormat="1" ht="13.8" x14ac:dyDescent="0.25">
      <c r="A800" s="245">
        <v>425963</v>
      </c>
      <c r="B800" s="245" t="s">
        <v>712</v>
      </c>
      <c r="AL800" s="245" t="s">
        <v>149</v>
      </c>
      <c r="AP800" s="245" t="s">
        <v>149</v>
      </c>
      <c r="AQ800" s="245" t="s">
        <v>149</v>
      </c>
      <c r="AR800" s="245" t="s">
        <v>149</v>
      </c>
      <c r="AT800" s="245" t="s">
        <v>712</v>
      </c>
    </row>
    <row r="801" spans="1:46" s="245" customFormat="1" ht="13.8" x14ac:dyDescent="0.25">
      <c r="A801" s="245">
        <v>425964</v>
      </c>
      <c r="B801" s="245" t="s">
        <v>712</v>
      </c>
      <c r="AL801" s="245" t="s">
        <v>153</v>
      </c>
      <c r="AT801" s="245" t="s">
        <v>712</v>
      </c>
    </row>
    <row r="802" spans="1:46" s="245" customFormat="1" ht="13.8" x14ac:dyDescent="0.25">
      <c r="A802" s="245">
        <v>425969</v>
      </c>
      <c r="B802" s="245" t="s">
        <v>712</v>
      </c>
      <c r="AB802" s="245" t="s">
        <v>153</v>
      </c>
      <c r="AJ802" s="245" t="s">
        <v>153</v>
      </c>
      <c r="AL802" s="245" t="s">
        <v>153</v>
      </c>
      <c r="AM802" s="245" t="s">
        <v>153</v>
      </c>
      <c r="AP802" s="245" t="s">
        <v>151</v>
      </c>
      <c r="AQ802" s="245" t="s">
        <v>149</v>
      </c>
      <c r="AR802" s="245" t="s">
        <v>153</v>
      </c>
      <c r="AT802" s="245" t="s">
        <v>712</v>
      </c>
    </row>
    <row r="803" spans="1:46" s="245" customFormat="1" ht="13.8" x14ac:dyDescent="0.25">
      <c r="A803" s="245">
        <v>425971</v>
      </c>
      <c r="B803" s="245" t="s">
        <v>712</v>
      </c>
      <c r="AL803" s="245" t="s">
        <v>153</v>
      </c>
      <c r="AT803" s="245" t="s">
        <v>712</v>
      </c>
    </row>
    <row r="804" spans="1:46" s="245" customFormat="1" ht="13.8" x14ac:dyDescent="0.25">
      <c r="A804" s="245">
        <v>425974</v>
      </c>
      <c r="B804" s="245" t="s">
        <v>712</v>
      </c>
      <c r="AD804" s="245" t="s">
        <v>153</v>
      </c>
      <c r="AI804" s="245" t="s">
        <v>149</v>
      </c>
      <c r="AN804" s="245" t="s">
        <v>149</v>
      </c>
      <c r="AO804" s="245" t="s">
        <v>149</v>
      </c>
      <c r="AP804" s="245" t="s">
        <v>149</v>
      </c>
      <c r="AQ804" s="245" t="s">
        <v>149</v>
      </c>
      <c r="AR804" s="245" t="s">
        <v>149</v>
      </c>
      <c r="AT804" s="245" t="s">
        <v>769</v>
      </c>
    </row>
    <row r="805" spans="1:46" s="245" customFormat="1" ht="13.8" x14ac:dyDescent="0.25">
      <c r="A805" s="245">
        <v>425980</v>
      </c>
      <c r="B805" s="245" t="s">
        <v>712</v>
      </c>
      <c r="AL805" s="245" t="s">
        <v>153</v>
      </c>
      <c r="AM805" s="245" t="s">
        <v>153</v>
      </c>
      <c r="AT805" s="245" t="s">
        <v>712</v>
      </c>
    </row>
    <row r="806" spans="1:46" s="245" customFormat="1" ht="13.8" x14ac:dyDescent="0.25">
      <c r="A806" s="245">
        <v>425984</v>
      </c>
      <c r="B806" s="245" t="s">
        <v>712</v>
      </c>
      <c r="AL806" s="245" t="s">
        <v>151</v>
      </c>
      <c r="AN806" s="245" t="s">
        <v>151</v>
      </c>
      <c r="AP806" s="245" t="s">
        <v>151</v>
      </c>
      <c r="AQ806" s="245" t="s">
        <v>151</v>
      </c>
      <c r="AT806" s="245" t="s">
        <v>712</v>
      </c>
    </row>
    <row r="807" spans="1:46" s="245" customFormat="1" ht="13.8" x14ac:dyDescent="0.25">
      <c r="A807" s="245">
        <v>425988</v>
      </c>
      <c r="B807" s="245" t="s">
        <v>712</v>
      </c>
      <c r="D807" s="245" t="s">
        <v>153</v>
      </c>
      <c r="AD807" s="245" t="s">
        <v>153</v>
      </c>
      <c r="AL807" s="245" t="s">
        <v>153</v>
      </c>
      <c r="AM807" s="245" t="s">
        <v>153</v>
      </c>
      <c r="AT807" s="245" t="s">
        <v>712</v>
      </c>
    </row>
    <row r="808" spans="1:46" s="245" customFormat="1" ht="13.8" x14ac:dyDescent="0.25">
      <c r="A808" s="245">
        <v>426017</v>
      </c>
      <c r="B808" s="245" t="s">
        <v>712</v>
      </c>
      <c r="AI808" s="245" t="s">
        <v>153</v>
      </c>
      <c r="AO808" s="245" t="s">
        <v>153</v>
      </c>
      <c r="AQ808" s="245" t="s">
        <v>149</v>
      </c>
      <c r="AR808" s="245" t="s">
        <v>151</v>
      </c>
      <c r="AT808" s="245" t="s">
        <v>712</v>
      </c>
    </row>
    <row r="809" spans="1:46" s="245" customFormat="1" ht="13.8" x14ac:dyDescent="0.25">
      <c r="A809" s="245">
        <v>426022</v>
      </c>
      <c r="B809" s="245" t="s">
        <v>712</v>
      </c>
      <c r="Y809" s="245" t="s">
        <v>153</v>
      </c>
      <c r="AO809" s="245" t="s">
        <v>153</v>
      </c>
      <c r="AT809" s="245" t="s">
        <v>712</v>
      </c>
    </row>
    <row r="810" spans="1:46" s="245" customFormat="1" ht="13.8" x14ac:dyDescent="0.25">
      <c r="A810" s="245">
        <v>426023</v>
      </c>
      <c r="B810" s="245" t="s">
        <v>712</v>
      </c>
      <c r="AL810" s="245" t="s">
        <v>153</v>
      </c>
      <c r="AM810" s="245" t="s">
        <v>153</v>
      </c>
      <c r="AT810" s="245" t="s">
        <v>712</v>
      </c>
    </row>
    <row r="811" spans="1:46" s="245" customFormat="1" ht="13.8" x14ac:dyDescent="0.25">
      <c r="A811" s="245">
        <v>426030</v>
      </c>
      <c r="B811" s="245" t="s">
        <v>712</v>
      </c>
      <c r="AF811" s="245" t="s">
        <v>153</v>
      </c>
      <c r="AL811" s="245" t="s">
        <v>153</v>
      </c>
      <c r="AM811" s="245" t="s">
        <v>153</v>
      </c>
      <c r="AP811" s="245" t="s">
        <v>149</v>
      </c>
      <c r="AT811" s="245" t="s">
        <v>712</v>
      </c>
    </row>
    <row r="812" spans="1:46" s="245" customFormat="1" ht="13.8" x14ac:dyDescent="0.25">
      <c r="A812" s="245">
        <v>426035</v>
      </c>
      <c r="B812" s="245" t="s">
        <v>712</v>
      </c>
      <c r="AA812" s="245" t="s">
        <v>153</v>
      </c>
      <c r="AL812" s="245" t="s">
        <v>153</v>
      </c>
      <c r="AM812" s="245" t="s">
        <v>153</v>
      </c>
      <c r="AO812" s="245" t="s">
        <v>153</v>
      </c>
      <c r="AP812" s="245" t="s">
        <v>153</v>
      </c>
      <c r="AQ812" s="245" t="s">
        <v>153</v>
      </c>
      <c r="AT812" s="245" t="s">
        <v>712</v>
      </c>
    </row>
    <row r="813" spans="1:46" s="245" customFormat="1" ht="13.8" x14ac:dyDescent="0.25">
      <c r="A813" s="245">
        <v>426071</v>
      </c>
      <c r="B813" s="245" t="s">
        <v>712</v>
      </c>
      <c r="AL813" s="245" t="s">
        <v>151</v>
      </c>
      <c r="AM813" s="245" t="s">
        <v>151</v>
      </c>
      <c r="AN813" s="245" t="s">
        <v>151</v>
      </c>
      <c r="AO813" s="245" t="s">
        <v>151</v>
      </c>
      <c r="AP813" s="245" t="s">
        <v>151</v>
      </c>
      <c r="AQ813" s="245" t="s">
        <v>151</v>
      </c>
      <c r="AR813" s="245" t="s">
        <v>149</v>
      </c>
      <c r="AT813" s="245" t="s">
        <v>712</v>
      </c>
    </row>
    <row r="814" spans="1:46" s="245" customFormat="1" ht="13.8" x14ac:dyDescent="0.25">
      <c r="A814" s="245">
        <v>426073</v>
      </c>
      <c r="B814" s="245" t="s">
        <v>712</v>
      </c>
      <c r="Q814" s="245" t="s">
        <v>153</v>
      </c>
      <c r="AG814" s="245" t="s">
        <v>153</v>
      </c>
      <c r="AN814" s="245" t="s">
        <v>149</v>
      </c>
      <c r="AO814" s="245" t="s">
        <v>149</v>
      </c>
      <c r="AP814" s="245" t="s">
        <v>149</v>
      </c>
      <c r="AQ814" s="245" t="s">
        <v>149</v>
      </c>
      <c r="AR814" s="245" t="s">
        <v>149</v>
      </c>
      <c r="AT814" s="245" t="s">
        <v>769</v>
      </c>
    </row>
    <row r="815" spans="1:46" s="245" customFormat="1" ht="13.8" x14ac:dyDescent="0.25">
      <c r="A815" s="245">
        <v>426093</v>
      </c>
      <c r="B815" s="245" t="s">
        <v>712</v>
      </c>
      <c r="G815" s="245" t="s">
        <v>153</v>
      </c>
      <c r="L815" s="245" t="s">
        <v>153</v>
      </c>
      <c r="AG815" s="245" t="s">
        <v>151</v>
      </c>
      <c r="AI815" s="245" t="s">
        <v>151</v>
      </c>
      <c r="AJ815" s="245" t="s">
        <v>151</v>
      </c>
      <c r="AK815" s="245" t="s">
        <v>149</v>
      </c>
      <c r="AL815" s="245" t="s">
        <v>149</v>
      </c>
      <c r="AM815" s="245" t="s">
        <v>149</v>
      </c>
      <c r="AN815" s="245" t="s">
        <v>149</v>
      </c>
      <c r="AO815" s="245" t="s">
        <v>149</v>
      </c>
      <c r="AP815" s="245" t="s">
        <v>149</v>
      </c>
      <c r="AQ815" s="245" t="s">
        <v>149</v>
      </c>
      <c r="AR815" s="245" t="s">
        <v>149</v>
      </c>
      <c r="AT815" s="245" t="s">
        <v>769</v>
      </c>
    </row>
    <row r="816" spans="1:46" s="245" customFormat="1" ht="13.8" x14ac:dyDescent="0.25">
      <c r="A816" s="245">
        <v>426103</v>
      </c>
      <c r="B816" s="245" t="s">
        <v>712</v>
      </c>
      <c r="P816" s="245" t="s">
        <v>153</v>
      </c>
      <c r="AM816" s="245" t="s">
        <v>153</v>
      </c>
      <c r="AT816" s="245" t="s">
        <v>712</v>
      </c>
    </row>
    <row r="817" spans="1:46" s="245" customFormat="1" ht="13.8" x14ac:dyDescent="0.25">
      <c r="A817" s="245">
        <v>426107</v>
      </c>
      <c r="B817" s="245" t="s">
        <v>712</v>
      </c>
      <c r="H817" s="245" t="s">
        <v>153</v>
      </c>
      <c r="P817" s="245" t="s">
        <v>153</v>
      </c>
    </row>
    <row r="818" spans="1:46" s="245" customFormat="1" ht="13.8" x14ac:dyDescent="0.25">
      <c r="A818" s="245">
        <v>426114</v>
      </c>
      <c r="B818" s="245" t="s">
        <v>712</v>
      </c>
      <c r="P818" s="245" t="s">
        <v>153</v>
      </c>
      <c r="AD818" s="245" t="s">
        <v>153</v>
      </c>
      <c r="AF818" s="245" t="s">
        <v>153</v>
      </c>
      <c r="AI818" s="245" t="s">
        <v>151</v>
      </c>
      <c r="AJ818" s="245" t="s">
        <v>149</v>
      </c>
      <c r="AK818" s="245" t="s">
        <v>149</v>
      </c>
      <c r="AL818" s="245" t="s">
        <v>149</v>
      </c>
      <c r="AM818" s="245" t="s">
        <v>149</v>
      </c>
      <c r="AN818" s="245" t="s">
        <v>149</v>
      </c>
      <c r="AO818" s="245" t="s">
        <v>149</v>
      </c>
      <c r="AP818" s="245" t="s">
        <v>149</v>
      </c>
      <c r="AQ818" s="245" t="s">
        <v>149</v>
      </c>
      <c r="AR818" s="245" t="s">
        <v>149</v>
      </c>
      <c r="AT818" s="245" t="s">
        <v>769</v>
      </c>
    </row>
    <row r="819" spans="1:46" s="245" customFormat="1" ht="13.8" x14ac:dyDescent="0.25">
      <c r="A819" s="245">
        <v>426149</v>
      </c>
      <c r="B819" s="245" t="s">
        <v>712</v>
      </c>
      <c r="AG819" s="245" t="s">
        <v>153</v>
      </c>
      <c r="AT819" s="245" t="s">
        <v>712</v>
      </c>
    </row>
    <row r="820" spans="1:46" s="245" customFormat="1" ht="13.8" x14ac:dyDescent="0.25">
      <c r="A820" s="245">
        <v>426165</v>
      </c>
      <c r="B820" s="245" t="s">
        <v>769</v>
      </c>
      <c r="W820" s="245" t="s">
        <v>153</v>
      </c>
      <c r="AD820" s="245" t="s">
        <v>153</v>
      </c>
      <c r="AF820" s="245" t="s">
        <v>153</v>
      </c>
      <c r="AI820" s="245" t="s">
        <v>149</v>
      </c>
      <c r="AJ820" s="245" t="s">
        <v>149</v>
      </c>
      <c r="AK820" s="245" t="s">
        <v>149</v>
      </c>
      <c r="AL820" s="245" t="s">
        <v>149</v>
      </c>
      <c r="AM820" s="245" t="s">
        <v>149</v>
      </c>
      <c r="AT820" s="245" t="s">
        <v>158</v>
      </c>
    </row>
    <row r="821" spans="1:46" s="245" customFormat="1" ht="13.8" x14ac:dyDescent="0.25">
      <c r="A821" s="245">
        <v>426168</v>
      </c>
      <c r="B821" s="245" t="s">
        <v>712</v>
      </c>
      <c r="AD821" s="245" t="s">
        <v>153</v>
      </c>
      <c r="AM821" s="245" t="s">
        <v>151</v>
      </c>
      <c r="AO821" s="245" t="s">
        <v>151</v>
      </c>
      <c r="AQ821" s="245" t="s">
        <v>153</v>
      </c>
      <c r="AT821" s="245" t="s">
        <v>712</v>
      </c>
    </row>
    <row r="822" spans="1:46" s="245" customFormat="1" ht="13.8" x14ac:dyDescent="0.25">
      <c r="A822" s="245">
        <v>426176</v>
      </c>
      <c r="B822" s="245" t="s">
        <v>712</v>
      </c>
      <c r="T822" s="245" t="s">
        <v>153</v>
      </c>
      <c r="Z822" s="245" t="s">
        <v>151</v>
      </c>
      <c r="AA822" s="245" t="s">
        <v>151</v>
      </c>
      <c r="AB822" s="245" t="s">
        <v>153</v>
      </c>
      <c r="AC822" s="245" t="s">
        <v>153</v>
      </c>
      <c r="AF822" s="245" t="s">
        <v>153</v>
      </c>
      <c r="AM822" s="245" t="s">
        <v>153</v>
      </c>
      <c r="AQ822" s="245" t="s">
        <v>151</v>
      </c>
      <c r="AT822" s="245" t="s">
        <v>712</v>
      </c>
    </row>
    <row r="823" spans="1:46" s="245" customFormat="1" ht="13.8" x14ac:dyDescent="0.25">
      <c r="A823" s="245">
        <v>426184</v>
      </c>
      <c r="B823" s="245" t="s">
        <v>712</v>
      </c>
      <c r="Z823" s="245" t="s">
        <v>153</v>
      </c>
      <c r="AA823" s="245" t="s">
        <v>153</v>
      </c>
      <c r="AF823" s="245" t="s">
        <v>153</v>
      </c>
      <c r="AI823" s="245" t="s">
        <v>149</v>
      </c>
      <c r="AJ823" s="245" t="s">
        <v>149</v>
      </c>
      <c r="AK823" s="245" t="s">
        <v>149</v>
      </c>
      <c r="AL823" s="245" t="s">
        <v>149</v>
      </c>
      <c r="AM823" s="245" t="s">
        <v>149</v>
      </c>
      <c r="AN823" s="245" t="s">
        <v>149</v>
      </c>
      <c r="AO823" s="245" t="s">
        <v>149</v>
      </c>
      <c r="AP823" s="245" t="s">
        <v>149</v>
      </c>
      <c r="AQ823" s="245" t="s">
        <v>149</v>
      </c>
      <c r="AR823" s="245" t="s">
        <v>149</v>
      </c>
      <c r="AT823" s="245" t="s">
        <v>769</v>
      </c>
    </row>
    <row r="824" spans="1:46" s="245" customFormat="1" ht="13.8" x14ac:dyDescent="0.25">
      <c r="A824" s="245">
        <v>426194</v>
      </c>
      <c r="B824" s="245" t="s">
        <v>712</v>
      </c>
      <c r="AD824" s="245" t="s">
        <v>153</v>
      </c>
      <c r="AM824" s="245" t="s">
        <v>151</v>
      </c>
      <c r="AN824" s="245" t="s">
        <v>149</v>
      </c>
      <c r="AO824" s="245" t="s">
        <v>149</v>
      </c>
      <c r="AP824" s="245" t="s">
        <v>149</v>
      </c>
      <c r="AQ824" s="245" t="s">
        <v>149</v>
      </c>
      <c r="AR824" s="245" t="s">
        <v>149</v>
      </c>
      <c r="AT824" s="245" t="s">
        <v>769</v>
      </c>
    </row>
    <row r="825" spans="1:46" s="245" customFormat="1" ht="13.8" x14ac:dyDescent="0.25">
      <c r="A825" s="245">
        <v>426202</v>
      </c>
      <c r="B825" s="245" t="s">
        <v>712</v>
      </c>
      <c r="AM825" s="245" t="s">
        <v>151</v>
      </c>
      <c r="AN825" s="245" t="s">
        <v>149</v>
      </c>
      <c r="AO825" s="245" t="s">
        <v>149</v>
      </c>
      <c r="AP825" s="245" t="s">
        <v>149</v>
      </c>
      <c r="AQ825" s="245" t="s">
        <v>149</v>
      </c>
      <c r="AR825" s="245" t="s">
        <v>149</v>
      </c>
      <c r="AT825" s="245" t="s">
        <v>769</v>
      </c>
    </row>
    <row r="826" spans="1:46" s="245" customFormat="1" ht="13.8" x14ac:dyDescent="0.25">
      <c r="A826" s="245">
        <v>426204</v>
      </c>
      <c r="B826" s="245" t="s">
        <v>712</v>
      </c>
      <c r="S826" s="245" t="s">
        <v>153</v>
      </c>
      <c r="AF826" s="245" t="s">
        <v>153</v>
      </c>
      <c r="AK826" s="245" t="s">
        <v>151</v>
      </c>
      <c r="AL826" s="245" t="s">
        <v>151</v>
      </c>
      <c r="AN826" s="245" t="s">
        <v>149</v>
      </c>
      <c r="AO826" s="245" t="s">
        <v>149</v>
      </c>
      <c r="AP826" s="245" t="s">
        <v>149</v>
      </c>
      <c r="AQ826" s="245" t="s">
        <v>149</v>
      </c>
      <c r="AR826" s="245" t="s">
        <v>149</v>
      </c>
      <c r="AT826" s="245" t="s">
        <v>769</v>
      </c>
    </row>
    <row r="827" spans="1:46" s="245" customFormat="1" ht="13.8" x14ac:dyDescent="0.25">
      <c r="A827" s="245">
        <v>426206</v>
      </c>
      <c r="B827" s="245" t="s">
        <v>712</v>
      </c>
      <c r="P827" s="245" t="s">
        <v>153</v>
      </c>
      <c r="AF827" s="245" t="s">
        <v>153</v>
      </c>
      <c r="AL827" s="245" t="s">
        <v>149</v>
      </c>
      <c r="AM827" s="245" t="s">
        <v>151</v>
      </c>
      <c r="AN827" s="245" t="s">
        <v>149</v>
      </c>
      <c r="AO827" s="245" t="s">
        <v>149</v>
      </c>
      <c r="AP827" s="245" t="s">
        <v>149</v>
      </c>
      <c r="AQ827" s="245" t="s">
        <v>149</v>
      </c>
      <c r="AR827" s="245" t="s">
        <v>149</v>
      </c>
      <c r="AT827" s="245" t="s">
        <v>769</v>
      </c>
    </row>
    <row r="828" spans="1:46" s="245" customFormat="1" ht="13.8" x14ac:dyDescent="0.25">
      <c r="A828" s="245">
        <v>426213</v>
      </c>
      <c r="B828" s="245" t="s">
        <v>712</v>
      </c>
      <c r="G828" s="245" t="s">
        <v>153</v>
      </c>
      <c r="Z828" s="245" t="s">
        <v>151</v>
      </c>
      <c r="AF828" s="245" t="s">
        <v>153</v>
      </c>
      <c r="AL828" s="245" t="s">
        <v>153</v>
      </c>
      <c r="AM828" s="245" t="s">
        <v>153</v>
      </c>
      <c r="AO828" s="245" t="s">
        <v>149</v>
      </c>
      <c r="AP828" s="245" t="s">
        <v>149</v>
      </c>
      <c r="AQ828" s="245" t="s">
        <v>149</v>
      </c>
      <c r="AT828" s="245" t="s">
        <v>712</v>
      </c>
    </row>
    <row r="829" spans="1:46" s="245" customFormat="1" ht="13.8" x14ac:dyDescent="0.25">
      <c r="A829" s="245">
        <v>426222</v>
      </c>
      <c r="B829" s="245" t="s">
        <v>712</v>
      </c>
      <c r="AD829" s="245" t="s">
        <v>153</v>
      </c>
      <c r="AF829" s="245" t="s">
        <v>153</v>
      </c>
      <c r="AJ829" s="245" t="s">
        <v>153</v>
      </c>
      <c r="AL829" s="245" t="s">
        <v>151</v>
      </c>
      <c r="AM829" s="245" t="s">
        <v>151</v>
      </c>
      <c r="AO829" s="245" t="s">
        <v>149</v>
      </c>
      <c r="AP829" s="245" t="s">
        <v>151</v>
      </c>
      <c r="AQ829" s="245" t="s">
        <v>149</v>
      </c>
      <c r="AR829" s="245" t="s">
        <v>149</v>
      </c>
      <c r="AT829" s="245" t="s">
        <v>712</v>
      </c>
    </row>
    <row r="830" spans="1:46" s="245" customFormat="1" ht="13.8" x14ac:dyDescent="0.25">
      <c r="A830" s="245">
        <v>426225</v>
      </c>
      <c r="B830" s="245" t="s">
        <v>712</v>
      </c>
      <c r="K830" s="245" t="s">
        <v>153</v>
      </c>
      <c r="AF830" s="245" t="s">
        <v>153</v>
      </c>
      <c r="AI830" s="245" t="s">
        <v>149</v>
      </c>
      <c r="AL830" s="245" t="s">
        <v>153</v>
      </c>
      <c r="AM830" s="245" t="s">
        <v>151</v>
      </c>
      <c r="AN830" s="245" t="s">
        <v>149</v>
      </c>
      <c r="AO830" s="245" t="s">
        <v>149</v>
      </c>
      <c r="AP830" s="245" t="s">
        <v>149</v>
      </c>
      <c r="AQ830" s="245" t="s">
        <v>151</v>
      </c>
      <c r="AR830" s="245" t="s">
        <v>151</v>
      </c>
      <c r="AT830" s="245" t="s">
        <v>712</v>
      </c>
    </row>
    <row r="831" spans="1:46" s="245" customFormat="1" ht="13.8" x14ac:dyDescent="0.25">
      <c r="A831" s="245">
        <v>426226</v>
      </c>
      <c r="B831" s="245" t="s">
        <v>712</v>
      </c>
      <c r="AG831" s="245" t="s">
        <v>153</v>
      </c>
      <c r="AN831" s="245" t="s">
        <v>149</v>
      </c>
      <c r="AO831" s="245" t="s">
        <v>149</v>
      </c>
      <c r="AP831" s="245" t="s">
        <v>149</v>
      </c>
      <c r="AQ831" s="245" t="s">
        <v>149</v>
      </c>
      <c r="AR831" s="245" t="s">
        <v>149</v>
      </c>
      <c r="AT831" s="245" t="s">
        <v>769</v>
      </c>
    </row>
    <row r="832" spans="1:46" s="245" customFormat="1" ht="13.8" x14ac:dyDescent="0.25">
      <c r="A832" s="245">
        <v>426227</v>
      </c>
      <c r="B832" s="245" t="s">
        <v>769</v>
      </c>
      <c r="Q832" s="245" t="s">
        <v>2208</v>
      </c>
      <c r="AD832" s="245" t="s">
        <v>2208</v>
      </c>
      <c r="AF832" s="245" t="s">
        <v>2208</v>
      </c>
      <c r="AH832" s="245" t="s">
        <v>2208</v>
      </c>
      <c r="AI832" s="245" t="s">
        <v>2208</v>
      </c>
      <c r="AJ832" s="245" t="s">
        <v>2208</v>
      </c>
      <c r="AK832" s="245" t="s">
        <v>2208</v>
      </c>
      <c r="AL832" s="245" t="s">
        <v>2208</v>
      </c>
      <c r="AM832" s="245" t="s">
        <v>2208</v>
      </c>
      <c r="AS832" s="245" t="s">
        <v>690</v>
      </c>
      <c r="AT832" s="245" t="s">
        <v>158</v>
      </c>
    </row>
    <row r="833" spans="1:65" s="245" customFormat="1" ht="13.8" x14ac:dyDescent="0.25">
      <c r="A833" s="245">
        <v>426229</v>
      </c>
      <c r="B833" s="245" t="s">
        <v>712</v>
      </c>
      <c r="V833" s="245" t="s">
        <v>153</v>
      </c>
      <c r="AM833" s="245" t="s">
        <v>153</v>
      </c>
      <c r="AQ833" s="245" t="s">
        <v>151</v>
      </c>
      <c r="AT833" s="245" t="s">
        <v>712</v>
      </c>
    </row>
    <row r="834" spans="1:65" s="245" customFormat="1" ht="13.8" x14ac:dyDescent="0.25">
      <c r="A834" s="245">
        <v>426240</v>
      </c>
      <c r="B834" s="245" t="s">
        <v>712</v>
      </c>
      <c r="AM834" s="245" t="s">
        <v>151</v>
      </c>
      <c r="AN834" s="245" t="s">
        <v>149</v>
      </c>
      <c r="AO834" s="245" t="s">
        <v>149</v>
      </c>
      <c r="AP834" s="245" t="s">
        <v>149</v>
      </c>
      <c r="AQ834" s="245" t="s">
        <v>149</v>
      </c>
      <c r="AR834" s="245" t="s">
        <v>149</v>
      </c>
      <c r="AT834" s="245" t="s">
        <v>769</v>
      </c>
    </row>
    <row r="835" spans="1:65" s="245" customFormat="1" ht="13.8" x14ac:dyDescent="0.25">
      <c r="A835" s="245">
        <v>426247</v>
      </c>
      <c r="B835" s="245" t="s">
        <v>712</v>
      </c>
      <c r="P835" s="245" t="s">
        <v>153</v>
      </c>
      <c r="AC835" s="245" t="s">
        <v>153</v>
      </c>
      <c r="AF835" s="245" t="s">
        <v>151</v>
      </c>
      <c r="AG835" s="245" t="s">
        <v>153</v>
      </c>
      <c r="AM835" s="245" t="s">
        <v>151</v>
      </c>
      <c r="AN835" s="245" t="s">
        <v>149</v>
      </c>
      <c r="AO835" s="245" t="s">
        <v>149</v>
      </c>
      <c r="AP835" s="245" t="s">
        <v>149</v>
      </c>
      <c r="AQ835" s="245" t="s">
        <v>149</v>
      </c>
      <c r="AR835" s="245" t="s">
        <v>149</v>
      </c>
      <c r="AT835" s="245" t="s">
        <v>769</v>
      </c>
    </row>
    <row r="836" spans="1:65" s="245" customFormat="1" ht="13.8" x14ac:dyDescent="0.25">
      <c r="A836" s="245">
        <v>426264</v>
      </c>
      <c r="B836" s="245" t="s">
        <v>712</v>
      </c>
      <c r="P836" s="245" t="s">
        <v>153</v>
      </c>
      <c r="AF836" s="245" t="s">
        <v>153</v>
      </c>
      <c r="AL836" s="245" t="s">
        <v>153</v>
      </c>
      <c r="AT836" s="245" t="s">
        <v>712</v>
      </c>
    </row>
    <row r="837" spans="1:65" s="245" customFormat="1" ht="13.8" x14ac:dyDescent="0.25">
      <c r="A837" s="245">
        <v>426271</v>
      </c>
      <c r="B837" s="245" t="s">
        <v>769</v>
      </c>
      <c r="E837" s="245" t="s">
        <v>153</v>
      </c>
      <c r="AE837" s="245" t="s">
        <v>151</v>
      </c>
      <c r="AI837" s="245" t="s">
        <v>149</v>
      </c>
      <c r="AJ837" s="245" t="s">
        <v>149</v>
      </c>
      <c r="AK837" s="245" t="s">
        <v>149</v>
      </c>
      <c r="AL837" s="245" t="s">
        <v>149</v>
      </c>
      <c r="AM837" s="245" t="s">
        <v>149</v>
      </c>
      <c r="AT837" s="245" t="s">
        <v>158</v>
      </c>
    </row>
    <row r="838" spans="1:65" s="245" customFormat="1" ht="13.8" x14ac:dyDescent="0.25">
      <c r="A838" s="245">
        <v>426274</v>
      </c>
      <c r="B838" s="245" t="s">
        <v>712</v>
      </c>
      <c r="L838" s="245" t="s">
        <v>153</v>
      </c>
      <c r="R838" s="245" t="s">
        <v>151</v>
      </c>
      <c r="S838" s="245" t="s">
        <v>153</v>
      </c>
      <c r="AE838" s="245" t="s">
        <v>149</v>
      </c>
      <c r="AI838" s="245" t="s">
        <v>149</v>
      </c>
      <c r="AJ838" s="245" t="s">
        <v>149</v>
      </c>
      <c r="AK838" s="245" t="s">
        <v>149</v>
      </c>
      <c r="AL838" s="245" t="s">
        <v>149</v>
      </c>
      <c r="AM838" s="245" t="s">
        <v>149</v>
      </c>
      <c r="AN838" s="245" t="s">
        <v>149</v>
      </c>
      <c r="AO838" s="245" t="s">
        <v>149</v>
      </c>
      <c r="AP838" s="245" t="s">
        <v>149</v>
      </c>
      <c r="AQ838" s="245" t="s">
        <v>149</v>
      </c>
      <c r="AR838" s="245" t="s">
        <v>149</v>
      </c>
      <c r="AT838" s="245" t="s">
        <v>769</v>
      </c>
      <c r="BM838" s="237"/>
    </row>
    <row r="839" spans="1:65" s="245" customFormat="1" ht="13.8" x14ac:dyDescent="0.25">
      <c r="A839" s="245">
        <v>426285</v>
      </c>
      <c r="B839" s="245" t="s">
        <v>712</v>
      </c>
      <c r="X839" s="245" t="s">
        <v>153</v>
      </c>
      <c r="AJ839" s="245" t="s">
        <v>153</v>
      </c>
      <c r="AL839" s="245" t="s">
        <v>153</v>
      </c>
      <c r="AM839" s="245" t="s">
        <v>153</v>
      </c>
      <c r="AO839" s="245" t="s">
        <v>151</v>
      </c>
      <c r="AQ839" s="245" t="s">
        <v>153</v>
      </c>
      <c r="AT839" s="245" t="s">
        <v>712</v>
      </c>
    </row>
    <row r="840" spans="1:65" s="245" customFormat="1" ht="13.8" x14ac:dyDescent="0.25">
      <c r="A840" s="245">
        <v>426312</v>
      </c>
      <c r="B840" s="245" t="s">
        <v>712</v>
      </c>
      <c r="AG840" s="245" t="s">
        <v>151</v>
      </c>
      <c r="AH840" s="245" t="s">
        <v>151</v>
      </c>
      <c r="AI840" s="245" t="s">
        <v>153</v>
      </c>
      <c r="AL840" s="245" t="s">
        <v>151</v>
      </c>
      <c r="AQ840" s="245" t="s">
        <v>153</v>
      </c>
      <c r="AT840" s="245" t="s">
        <v>712</v>
      </c>
    </row>
    <row r="841" spans="1:65" s="245" customFormat="1" ht="13.8" x14ac:dyDescent="0.25">
      <c r="A841" s="245">
        <v>426317</v>
      </c>
      <c r="B841" s="245" t="s">
        <v>712</v>
      </c>
      <c r="AE841" s="245" t="s">
        <v>151</v>
      </c>
      <c r="AF841" s="245" t="s">
        <v>149</v>
      </c>
      <c r="AL841" s="245" t="s">
        <v>149</v>
      </c>
      <c r="AP841" s="245" t="s">
        <v>151</v>
      </c>
      <c r="AQ841" s="245" t="s">
        <v>151</v>
      </c>
      <c r="AT841" s="245" t="s">
        <v>712</v>
      </c>
    </row>
    <row r="842" spans="1:65" s="245" customFormat="1" ht="13.8" x14ac:dyDescent="0.25">
      <c r="A842" s="245">
        <v>426327</v>
      </c>
      <c r="B842" s="245" t="s">
        <v>712</v>
      </c>
      <c r="AE842" s="245" t="s">
        <v>151</v>
      </c>
      <c r="AF842" s="245" t="s">
        <v>151</v>
      </c>
      <c r="AP842" s="245" t="s">
        <v>151</v>
      </c>
      <c r="AT842" s="245" t="s">
        <v>712</v>
      </c>
    </row>
    <row r="843" spans="1:65" s="245" customFormat="1" ht="13.8" x14ac:dyDescent="0.25">
      <c r="A843" s="245">
        <v>426331</v>
      </c>
      <c r="B843" s="245" t="s">
        <v>712</v>
      </c>
      <c r="AA843" s="245" t="s">
        <v>149</v>
      </c>
      <c r="AF843" s="245" t="s">
        <v>153</v>
      </c>
      <c r="AT843" s="245" t="s">
        <v>712</v>
      </c>
    </row>
    <row r="844" spans="1:65" s="245" customFormat="1" ht="13.8" x14ac:dyDescent="0.25">
      <c r="A844" s="245">
        <v>426342</v>
      </c>
      <c r="B844" s="245" t="s">
        <v>712</v>
      </c>
      <c r="AF844" s="245" t="s">
        <v>151</v>
      </c>
      <c r="AM844" s="245" t="s">
        <v>153</v>
      </c>
      <c r="AT844" s="245" t="s">
        <v>712</v>
      </c>
    </row>
    <row r="845" spans="1:65" s="245" customFormat="1" ht="13.8" x14ac:dyDescent="0.25">
      <c r="A845" s="245">
        <v>426345</v>
      </c>
      <c r="B845" s="245" t="s">
        <v>712</v>
      </c>
      <c r="R845" s="245" t="s">
        <v>153</v>
      </c>
      <c r="U845" s="245" t="s">
        <v>151</v>
      </c>
      <c r="V845" s="245" t="s">
        <v>149</v>
      </c>
      <c r="AE845" s="245" t="s">
        <v>151</v>
      </c>
      <c r="AI845" s="245" t="s">
        <v>151</v>
      </c>
      <c r="AJ845" s="245" t="s">
        <v>149</v>
      </c>
      <c r="AK845" s="245" t="s">
        <v>149</v>
      </c>
      <c r="AL845" s="245" t="s">
        <v>149</v>
      </c>
      <c r="AN845" s="245" t="s">
        <v>149</v>
      </c>
      <c r="AO845" s="245" t="s">
        <v>149</v>
      </c>
      <c r="AP845" s="245" t="s">
        <v>149</v>
      </c>
      <c r="AQ845" s="245" t="s">
        <v>149</v>
      </c>
      <c r="AR845" s="245" t="s">
        <v>149</v>
      </c>
      <c r="AT845" s="245" t="s">
        <v>712</v>
      </c>
    </row>
    <row r="846" spans="1:65" s="245" customFormat="1" ht="13.8" x14ac:dyDescent="0.25">
      <c r="A846" s="245">
        <v>426352</v>
      </c>
      <c r="B846" s="245" t="s">
        <v>769</v>
      </c>
      <c r="Q846" s="245" t="s">
        <v>153</v>
      </c>
      <c r="V846" s="245" t="s">
        <v>153</v>
      </c>
      <c r="AF846" s="245" t="s">
        <v>151</v>
      </c>
      <c r="AI846" s="245" t="s">
        <v>149</v>
      </c>
      <c r="AJ846" s="245" t="s">
        <v>149</v>
      </c>
      <c r="AK846" s="245" t="s">
        <v>149</v>
      </c>
      <c r="AL846" s="245" t="s">
        <v>149</v>
      </c>
      <c r="AM846" s="245" t="s">
        <v>149</v>
      </c>
      <c r="AT846" s="245" t="s">
        <v>158</v>
      </c>
    </row>
    <row r="847" spans="1:65" s="245" customFormat="1" ht="13.8" x14ac:dyDescent="0.25">
      <c r="A847" s="245">
        <v>426361</v>
      </c>
      <c r="B847" s="245" t="s">
        <v>712</v>
      </c>
      <c r="AF847" s="245" t="s">
        <v>153</v>
      </c>
      <c r="AM847" s="245" t="s">
        <v>153</v>
      </c>
      <c r="AT847" s="245" t="s">
        <v>712</v>
      </c>
    </row>
    <row r="848" spans="1:65" s="245" customFormat="1" ht="13.8" x14ac:dyDescent="0.25">
      <c r="A848" s="245">
        <v>426362</v>
      </c>
      <c r="B848" s="245" t="s">
        <v>712</v>
      </c>
      <c r="AI848" s="245" t="s">
        <v>153</v>
      </c>
      <c r="AN848" s="245" t="s">
        <v>153</v>
      </c>
      <c r="AT848" s="245" t="s">
        <v>712</v>
      </c>
    </row>
    <row r="849" spans="1:65" s="245" customFormat="1" ht="13.8" x14ac:dyDescent="0.25">
      <c r="A849" s="245">
        <v>426370</v>
      </c>
      <c r="B849" s="245" t="s">
        <v>712</v>
      </c>
      <c r="AP849" s="245" t="s">
        <v>153</v>
      </c>
      <c r="AT849" s="245" t="s">
        <v>712</v>
      </c>
    </row>
    <row r="850" spans="1:65" s="245" customFormat="1" ht="13.8" x14ac:dyDescent="0.25">
      <c r="A850" s="245">
        <v>426372</v>
      </c>
      <c r="B850" s="245" t="s">
        <v>712</v>
      </c>
      <c r="AQ850" s="245" t="s">
        <v>151</v>
      </c>
      <c r="AT850" s="245" t="s">
        <v>712</v>
      </c>
    </row>
    <row r="851" spans="1:65" s="245" customFormat="1" ht="13.8" x14ac:dyDescent="0.25">
      <c r="A851" s="245">
        <v>426380</v>
      </c>
      <c r="B851" s="245" t="s">
        <v>712</v>
      </c>
      <c r="U851" s="245" t="s">
        <v>153</v>
      </c>
      <c r="V851" s="245" t="s">
        <v>153</v>
      </c>
      <c r="Z851" s="245" t="s">
        <v>153</v>
      </c>
      <c r="AA851" s="245" t="s">
        <v>153</v>
      </c>
      <c r="AI851" s="245" t="s">
        <v>153</v>
      </c>
      <c r="AJ851" s="245" t="s">
        <v>153</v>
      </c>
      <c r="AK851" s="245" t="s">
        <v>153</v>
      </c>
      <c r="AL851" s="245" t="s">
        <v>153</v>
      </c>
      <c r="AM851" s="245" t="s">
        <v>151</v>
      </c>
      <c r="AN851" s="245" t="s">
        <v>149</v>
      </c>
      <c r="AO851" s="245" t="s">
        <v>151</v>
      </c>
      <c r="AP851" s="245" t="s">
        <v>151</v>
      </c>
      <c r="AQ851" s="245" t="s">
        <v>149</v>
      </c>
      <c r="AR851" s="245" t="s">
        <v>149</v>
      </c>
      <c r="AT851" s="245" t="s">
        <v>712</v>
      </c>
      <c r="BM851" s="237"/>
    </row>
    <row r="852" spans="1:65" s="245" customFormat="1" ht="13.8" x14ac:dyDescent="0.25">
      <c r="A852" s="245">
        <v>426381</v>
      </c>
      <c r="B852" s="245" t="s">
        <v>712</v>
      </c>
      <c r="P852" s="245" t="s">
        <v>153</v>
      </c>
      <c r="V852" s="245" t="s">
        <v>153</v>
      </c>
      <c r="Z852" s="245" t="s">
        <v>153</v>
      </c>
      <c r="AE852" s="245" t="s">
        <v>153</v>
      </c>
      <c r="AI852" s="245" t="s">
        <v>151</v>
      </c>
      <c r="AJ852" s="245" t="s">
        <v>151</v>
      </c>
      <c r="AK852" s="245" t="s">
        <v>151</v>
      </c>
      <c r="AL852" s="245" t="s">
        <v>151</v>
      </c>
      <c r="AM852" s="245" t="s">
        <v>149</v>
      </c>
      <c r="AN852" s="245" t="s">
        <v>149</v>
      </c>
      <c r="AO852" s="245" t="s">
        <v>149</v>
      </c>
      <c r="AP852" s="245" t="s">
        <v>149</v>
      </c>
      <c r="AQ852" s="245" t="s">
        <v>149</v>
      </c>
      <c r="AR852" s="245" t="s">
        <v>149</v>
      </c>
      <c r="AT852" s="245" t="s">
        <v>769</v>
      </c>
      <c r="BM852" s="237"/>
    </row>
    <row r="853" spans="1:65" s="245" customFormat="1" ht="13.8" x14ac:dyDescent="0.25">
      <c r="A853" s="245">
        <v>426382</v>
      </c>
      <c r="B853" s="245" t="s">
        <v>712</v>
      </c>
      <c r="AA853" s="245" t="s">
        <v>151</v>
      </c>
      <c r="AB853" s="245" t="s">
        <v>153</v>
      </c>
      <c r="AF853" s="245" t="s">
        <v>153</v>
      </c>
      <c r="AG853" s="245" t="s">
        <v>153</v>
      </c>
      <c r="AI853" s="245" t="s">
        <v>149</v>
      </c>
      <c r="AJ853" s="245" t="s">
        <v>149</v>
      </c>
      <c r="AK853" s="245" t="s">
        <v>149</v>
      </c>
      <c r="AL853" s="245" t="s">
        <v>149</v>
      </c>
      <c r="AM853" s="245" t="s">
        <v>149</v>
      </c>
      <c r="AN853" s="245" t="s">
        <v>149</v>
      </c>
      <c r="AO853" s="245" t="s">
        <v>149</v>
      </c>
      <c r="AP853" s="245" t="s">
        <v>149</v>
      </c>
      <c r="AQ853" s="245" t="s">
        <v>149</v>
      </c>
      <c r="AR853" s="245" t="s">
        <v>149</v>
      </c>
      <c r="AT853" s="245" t="s">
        <v>712</v>
      </c>
      <c r="BM853" s="237"/>
    </row>
    <row r="854" spans="1:65" s="245" customFormat="1" ht="13.8" x14ac:dyDescent="0.25">
      <c r="A854" s="245">
        <v>426383</v>
      </c>
      <c r="B854" s="245" t="s">
        <v>712</v>
      </c>
      <c r="AQ854" s="245" t="s">
        <v>151</v>
      </c>
      <c r="AT854" s="245" t="s">
        <v>712</v>
      </c>
    </row>
    <row r="855" spans="1:65" s="245" customFormat="1" ht="13.8" x14ac:dyDescent="0.25">
      <c r="A855" s="245">
        <v>426390</v>
      </c>
      <c r="B855" s="245" t="s">
        <v>712</v>
      </c>
      <c r="Q855" s="245" t="s">
        <v>153</v>
      </c>
      <c r="AI855" s="245" t="s">
        <v>153</v>
      </c>
      <c r="AL855" s="245" t="s">
        <v>153</v>
      </c>
      <c r="AM855" s="245" t="s">
        <v>153</v>
      </c>
      <c r="AN855" s="245" t="s">
        <v>149</v>
      </c>
      <c r="AO855" s="245" t="s">
        <v>149</v>
      </c>
      <c r="AQ855" s="245" t="s">
        <v>149</v>
      </c>
      <c r="AT855" s="245" t="s">
        <v>712</v>
      </c>
    </row>
    <row r="856" spans="1:65" s="245" customFormat="1" ht="13.8" x14ac:dyDescent="0.25">
      <c r="A856" s="245">
        <v>426391</v>
      </c>
      <c r="B856" s="245" t="s">
        <v>712</v>
      </c>
      <c r="AM856" s="245" t="s">
        <v>149</v>
      </c>
      <c r="AP856" s="245" t="s">
        <v>149</v>
      </c>
      <c r="AQ856" s="245" t="s">
        <v>151</v>
      </c>
      <c r="AT856" s="245" t="s">
        <v>712</v>
      </c>
    </row>
    <row r="857" spans="1:65" s="245" customFormat="1" ht="13.8" x14ac:dyDescent="0.25">
      <c r="A857" s="245">
        <v>426403</v>
      </c>
      <c r="B857" s="245" t="s">
        <v>769</v>
      </c>
      <c r="AC857" s="245" t="s">
        <v>153</v>
      </c>
      <c r="AE857" s="245" t="s">
        <v>153</v>
      </c>
      <c r="AI857" s="245" t="s">
        <v>149</v>
      </c>
      <c r="AJ857" s="245" t="s">
        <v>149</v>
      </c>
      <c r="AK857" s="245" t="s">
        <v>149</v>
      </c>
      <c r="AL857" s="245" t="s">
        <v>149</v>
      </c>
      <c r="AM857" s="245" t="s">
        <v>149</v>
      </c>
      <c r="AT857" s="245" t="s">
        <v>158</v>
      </c>
    </row>
    <row r="858" spans="1:65" s="245" customFormat="1" ht="13.8" x14ac:dyDescent="0.25">
      <c r="A858" s="245">
        <v>426424</v>
      </c>
      <c r="B858" s="245" t="s">
        <v>712</v>
      </c>
      <c r="P858" s="245" t="s">
        <v>153</v>
      </c>
      <c r="AA858" s="245" t="s">
        <v>149</v>
      </c>
      <c r="AL858" s="245" t="s">
        <v>151</v>
      </c>
      <c r="AN858" s="245" t="s">
        <v>149</v>
      </c>
      <c r="AO858" s="245" t="s">
        <v>149</v>
      </c>
      <c r="AP858" s="245" t="s">
        <v>149</v>
      </c>
      <c r="AT858" s="245" t="s">
        <v>712</v>
      </c>
    </row>
    <row r="859" spans="1:65" s="245" customFormat="1" ht="13.8" x14ac:dyDescent="0.25">
      <c r="A859" s="245">
        <v>426425</v>
      </c>
      <c r="B859" s="245" t="s">
        <v>769</v>
      </c>
      <c r="P859" s="245" t="s">
        <v>153</v>
      </c>
      <c r="AD859" s="245" t="s">
        <v>151</v>
      </c>
      <c r="AE859" s="245" t="s">
        <v>149</v>
      </c>
      <c r="AI859" s="245" t="s">
        <v>149</v>
      </c>
      <c r="AJ859" s="245" t="s">
        <v>149</v>
      </c>
      <c r="AK859" s="245" t="s">
        <v>149</v>
      </c>
      <c r="AL859" s="245" t="s">
        <v>149</v>
      </c>
      <c r="AM859" s="245" t="s">
        <v>149</v>
      </c>
      <c r="AT859" s="245" t="s">
        <v>158</v>
      </c>
    </row>
    <row r="860" spans="1:65" s="245" customFormat="1" ht="13.8" x14ac:dyDescent="0.25">
      <c r="A860" s="245">
        <v>426439</v>
      </c>
      <c r="B860" s="245" t="s">
        <v>712</v>
      </c>
      <c r="S860" s="245" t="s">
        <v>153</v>
      </c>
      <c r="AB860" s="245" t="s">
        <v>153</v>
      </c>
      <c r="AL860" s="245" t="s">
        <v>151</v>
      </c>
      <c r="AN860" s="245" t="s">
        <v>149</v>
      </c>
      <c r="AO860" s="245" t="s">
        <v>149</v>
      </c>
      <c r="AP860" s="245" t="s">
        <v>149</v>
      </c>
      <c r="AQ860" s="245" t="s">
        <v>149</v>
      </c>
      <c r="AR860" s="245" t="s">
        <v>149</v>
      </c>
      <c r="AT860" s="245" t="s">
        <v>769</v>
      </c>
    </row>
    <row r="861" spans="1:65" s="245" customFormat="1" ht="13.8" x14ac:dyDescent="0.25">
      <c r="A861" s="245">
        <v>426451</v>
      </c>
      <c r="B861" s="245" t="s">
        <v>712</v>
      </c>
      <c r="L861" s="245" t="s">
        <v>153</v>
      </c>
      <c r="R861" s="245" t="s">
        <v>153</v>
      </c>
      <c r="AA861" s="245" t="s">
        <v>153</v>
      </c>
      <c r="AB861" s="245" t="s">
        <v>153</v>
      </c>
      <c r="AE861" s="245" t="s">
        <v>151</v>
      </c>
      <c r="AF861" s="245" t="s">
        <v>153</v>
      </c>
      <c r="AI861" s="245" t="s">
        <v>149</v>
      </c>
      <c r="AJ861" s="245" t="s">
        <v>149</v>
      </c>
      <c r="AK861" s="245" t="s">
        <v>149</v>
      </c>
      <c r="AL861" s="245" t="s">
        <v>149</v>
      </c>
      <c r="AM861" s="245" t="s">
        <v>149</v>
      </c>
      <c r="AN861" s="245" t="s">
        <v>149</v>
      </c>
      <c r="AO861" s="245" t="s">
        <v>149</v>
      </c>
      <c r="AP861" s="245" t="s">
        <v>149</v>
      </c>
      <c r="AQ861" s="245" t="s">
        <v>149</v>
      </c>
      <c r="AR861" s="245" t="s">
        <v>149</v>
      </c>
      <c r="AT861" s="245" t="s">
        <v>712</v>
      </c>
      <c r="BM861" s="237"/>
    </row>
    <row r="862" spans="1:65" s="245" customFormat="1" ht="13.8" x14ac:dyDescent="0.25">
      <c r="A862" s="245">
        <v>426460</v>
      </c>
      <c r="B862" s="245" t="s">
        <v>712</v>
      </c>
      <c r="AC862" s="245" t="s">
        <v>153</v>
      </c>
      <c r="AL862" s="245" t="s">
        <v>151</v>
      </c>
      <c r="AM862" s="245" t="s">
        <v>153</v>
      </c>
      <c r="AO862" s="245" t="s">
        <v>149</v>
      </c>
      <c r="AP862" s="245" t="s">
        <v>151</v>
      </c>
      <c r="AR862" s="245" t="s">
        <v>149</v>
      </c>
      <c r="AT862" s="245" t="s">
        <v>712</v>
      </c>
    </row>
    <row r="863" spans="1:65" s="245" customFormat="1" ht="13.8" x14ac:dyDescent="0.25">
      <c r="A863" s="245">
        <v>426468</v>
      </c>
      <c r="B863" s="245" t="s">
        <v>712</v>
      </c>
      <c r="N863" s="245" t="s">
        <v>153</v>
      </c>
      <c r="R863" s="245" t="s">
        <v>153</v>
      </c>
      <c r="Z863" s="245" t="s">
        <v>153</v>
      </c>
      <c r="AF863" s="245" t="s">
        <v>153</v>
      </c>
      <c r="AI863" s="245" t="s">
        <v>149</v>
      </c>
      <c r="AJ863" s="245" t="s">
        <v>149</v>
      </c>
      <c r="AK863" s="245" t="s">
        <v>149</v>
      </c>
      <c r="AL863" s="245" t="s">
        <v>149</v>
      </c>
      <c r="AM863" s="245" t="s">
        <v>149</v>
      </c>
      <c r="AN863" s="245" t="s">
        <v>149</v>
      </c>
      <c r="AO863" s="245" t="s">
        <v>149</v>
      </c>
      <c r="AP863" s="245" t="s">
        <v>149</v>
      </c>
      <c r="AQ863" s="245" t="s">
        <v>149</v>
      </c>
      <c r="AR863" s="245" t="s">
        <v>149</v>
      </c>
      <c r="AT863" s="245" t="s">
        <v>769</v>
      </c>
      <c r="BM863" s="237"/>
    </row>
    <row r="864" spans="1:65" s="245" customFormat="1" ht="13.8" x14ac:dyDescent="0.25">
      <c r="A864" s="245">
        <v>426472</v>
      </c>
      <c r="B864" s="245" t="s">
        <v>712</v>
      </c>
      <c r="AL864" s="245" t="s">
        <v>153</v>
      </c>
      <c r="AN864" s="245" t="s">
        <v>149</v>
      </c>
      <c r="AP864" s="245" t="s">
        <v>151</v>
      </c>
      <c r="AR864" s="245" t="s">
        <v>151</v>
      </c>
      <c r="AT864" s="245" t="s">
        <v>712</v>
      </c>
    </row>
    <row r="865" spans="1:46" s="245" customFormat="1" ht="13.8" x14ac:dyDescent="0.25">
      <c r="A865" s="245">
        <v>426479</v>
      </c>
      <c r="B865" s="245" t="s">
        <v>712</v>
      </c>
      <c r="Z865" s="245" t="s">
        <v>153</v>
      </c>
      <c r="AD865" s="245" t="s">
        <v>153</v>
      </c>
      <c r="AG865" s="245" t="s">
        <v>153</v>
      </c>
      <c r="AJ865" s="245" t="s">
        <v>151</v>
      </c>
      <c r="AK865" s="245" t="s">
        <v>151</v>
      </c>
      <c r="AL865" s="245" t="s">
        <v>151</v>
      </c>
      <c r="AM865" s="245" t="s">
        <v>151</v>
      </c>
      <c r="AN865" s="245" t="s">
        <v>149</v>
      </c>
      <c r="AO865" s="245" t="s">
        <v>149</v>
      </c>
      <c r="AP865" s="245" t="s">
        <v>149</v>
      </c>
      <c r="AQ865" s="245" t="s">
        <v>149</v>
      </c>
      <c r="AR865" s="245" t="s">
        <v>149</v>
      </c>
      <c r="AT865" s="245" t="s">
        <v>769</v>
      </c>
    </row>
    <row r="866" spans="1:46" s="245" customFormat="1" ht="13.8" x14ac:dyDescent="0.25">
      <c r="A866" s="245">
        <v>426491</v>
      </c>
      <c r="B866" s="245" t="s">
        <v>769</v>
      </c>
      <c r="U866" s="245" t="s">
        <v>153</v>
      </c>
      <c r="Z866" s="245" t="s">
        <v>153</v>
      </c>
      <c r="AG866" s="245" t="s">
        <v>153</v>
      </c>
      <c r="AI866" s="245" t="s">
        <v>149</v>
      </c>
      <c r="AJ866" s="245" t="s">
        <v>149</v>
      </c>
      <c r="AK866" s="245" t="s">
        <v>149</v>
      </c>
      <c r="AL866" s="245" t="s">
        <v>149</v>
      </c>
      <c r="AM866" s="245" t="s">
        <v>149</v>
      </c>
      <c r="AT866" s="245" t="s">
        <v>158</v>
      </c>
    </row>
    <row r="867" spans="1:46" s="245" customFormat="1" ht="13.8" x14ac:dyDescent="0.25">
      <c r="A867" s="245">
        <v>426500</v>
      </c>
      <c r="B867" s="245" t="s">
        <v>712</v>
      </c>
      <c r="R867" s="245" t="s">
        <v>153</v>
      </c>
      <c r="AB867" s="245" t="s">
        <v>153</v>
      </c>
      <c r="AE867" s="245" t="s">
        <v>149</v>
      </c>
      <c r="AK867" s="245" t="s">
        <v>149</v>
      </c>
      <c r="AL867" s="245" t="s">
        <v>151</v>
      </c>
      <c r="AM867" s="245" t="s">
        <v>149</v>
      </c>
      <c r="AN867" s="245" t="s">
        <v>149</v>
      </c>
      <c r="AO867" s="245" t="s">
        <v>149</v>
      </c>
      <c r="AP867" s="245" t="s">
        <v>149</v>
      </c>
      <c r="AQ867" s="245" t="s">
        <v>149</v>
      </c>
      <c r="AR867" s="245" t="s">
        <v>149</v>
      </c>
      <c r="AT867" s="245" t="s">
        <v>769</v>
      </c>
    </row>
    <row r="868" spans="1:46" s="245" customFormat="1" ht="13.8" x14ac:dyDescent="0.25">
      <c r="A868" s="245">
        <v>426511</v>
      </c>
      <c r="B868" s="245" t="s">
        <v>712</v>
      </c>
      <c r="AL868" s="245" t="s">
        <v>149</v>
      </c>
      <c r="AN868" s="245" t="s">
        <v>149</v>
      </c>
      <c r="AT868" s="245" t="s">
        <v>712</v>
      </c>
    </row>
    <row r="869" spans="1:46" s="245" customFormat="1" ht="13.8" x14ac:dyDescent="0.25">
      <c r="A869" s="245">
        <v>426533</v>
      </c>
      <c r="B869" s="245" t="s">
        <v>712</v>
      </c>
      <c r="AN869" s="245" t="s">
        <v>149</v>
      </c>
      <c r="AO869" s="245" t="s">
        <v>149</v>
      </c>
      <c r="AP869" s="245" t="s">
        <v>149</v>
      </c>
      <c r="AQ869" s="245" t="s">
        <v>149</v>
      </c>
      <c r="AR869" s="245" t="s">
        <v>149</v>
      </c>
      <c r="AT869" s="245" t="s">
        <v>769</v>
      </c>
    </row>
    <row r="870" spans="1:46" s="245" customFormat="1" ht="13.8" x14ac:dyDescent="0.25">
      <c r="A870" s="245">
        <v>426538</v>
      </c>
      <c r="B870" s="245" t="s">
        <v>712</v>
      </c>
      <c r="AF870" s="245" t="s">
        <v>153</v>
      </c>
      <c r="AT870" s="245" t="s">
        <v>712</v>
      </c>
    </row>
    <row r="871" spans="1:46" s="245" customFormat="1" ht="13.8" x14ac:dyDescent="0.25">
      <c r="A871" s="245">
        <v>426539</v>
      </c>
      <c r="B871" s="245" t="s">
        <v>712</v>
      </c>
      <c r="AE871" s="245" t="s">
        <v>151</v>
      </c>
      <c r="AF871" s="245" t="s">
        <v>151</v>
      </c>
      <c r="AH871" s="245" t="s">
        <v>153</v>
      </c>
      <c r="AI871" s="245" t="s">
        <v>151</v>
      </c>
      <c r="AK871" s="245" t="s">
        <v>151</v>
      </c>
      <c r="AL871" s="245" t="s">
        <v>153</v>
      </c>
      <c r="AM871" s="245" t="s">
        <v>153</v>
      </c>
      <c r="AN871" s="245" t="s">
        <v>151</v>
      </c>
      <c r="AP871" s="245" t="s">
        <v>151</v>
      </c>
      <c r="AQ871" s="245" t="s">
        <v>153</v>
      </c>
      <c r="AR871" s="245" t="s">
        <v>149</v>
      </c>
      <c r="AT871" s="245" t="s">
        <v>712</v>
      </c>
    </row>
    <row r="872" spans="1:46" s="245" customFormat="1" ht="13.8" x14ac:dyDescent="0.25">
      <c r="A872" s="245">
        <v>426573</v>
      </c>
      <c r="B872" s="245" t="s">
        <v>712</v>
      </c>
      <c r="K872" s="245" t="s">
        <v>153</v>
      </c>
      <c r="AE872" s="245" t="s">
        <v>153</v>
      </c>
      <c r="AG872" s="245" t="s">
        <v>153</v>
      </c>
      <c r="AI872" s="245" t="s">
        <v>153</v>
      </c>
      <c r="AJ872" s="245" t="s">
        <v>153</v>
      </c>
      <c r="AK872" s="245" t="s">
        <v>151</v>
      </c>
      <c r="AL872" s="245" t="s">
        <v>153</v>
      </c>
      <c r="AN872" s="245" t="s">
        <v>149</v>
      </c>
      <c r="AO872" s="245" t="s">
        <v>153</v>
      </c>
      <c r="AQ872" s="245" t="s">
        <v>153</v>
      </c>
      <c r="AR872" s="245" t="s">
        <v>149</v>
      </c>
      <c r="AT872" s="245" t="s">
        <v>712</v>
      </c>
    </row>
    <row r="873" spans="1:46" s="245" customFormat="1" ht="13.8" x14ac:dyDescent="0.25">
      <c r="A873" s="245">
        <v>426575</v>
      </c>
      <c r="B873" s="245" t="s">
        <v>712</v>
      </c>
      <c r="AL873" s="245" t="s">
        <v>153</v>
      </c>
      <c r="AO873" s="245" t="s">
        <v>153</v>
      </c>
      <c r="AQ873" s="245" t="s">
        <v>151</v>
      </c>
      <c r="AR873" s="245" t="s">
        <v>153</v>
      </c>
      <c r="AT873" s="245" t="s">
        <v>712</v>
      </c>
    </row>
    <row r="874" spans="1:46" s="245" customFormat="1" ht="13.8" x14ac:dyDescent="0.25">
      <c r="A874" s="245">
        <v>426586</v>
      </c>
      <c r="B874" s="245" t="s">
        <v>712</v>
      </c>
      <c r="P874" s="245" t="s">
        <v>153</v>
      </c>
      <c r="AC874" s="245" t="s">
        <v>153</v>
      </c>
      <c r="AM874" s="245" t="s">
        <v>153</v>
      </c>
      <c r="AO874" s="245" t="s">
        <v>153</v>
      </c>
      <c r="AQ874" s="245" t="s">
        <v>151</v>
      </c>
      <c r="AR874" s="245" t="s">
        <v>153</v>
      </c>
      <c r="AT874" s="245" t="s">
        <v>712</v>
      </c>
    </row>
    <row r="875" spans="1:46" s="245" customFormat="1" ht="13.8" x14ac:dyDescent="0.25">
      <c r="A875" s="245">
        <v>426587</v>
      </c>
      <c r="B875" s="245" t="s">
        <v>712</v>
      </c>
      <c r="AL875" s="245" t="s">
        <v>153</v>
      </c>
      <c r="AT875" s="245" t="s">
        <v>712</v>
      </c>
    </row>
    <row r="876" spans="1:46" s="245" customFormat="1" ht="13.8" x14ac:dyDescent="0.25">
      <c r="A876" s="245">
        <v>426621</v>
      </c>
      <c r="B876" s="245" t="s">
        <v>712</v>
      </c>
      <c r="AH876" s="245" t="s">
        <v>153</v>
      </c>
      <c r="AI876" s="245" t="s">
        <v>149</v>
      </c>
      <c r="AO876" s="245" t="s">
        <v>151</v>
      </c>
      <c r="AP876" s="245" t="s">
        <v>149</v>
      </c>
      <c r="AQ876" s="245" t="s">
        <v>151</v>
      </c>
      <c r="AR876" s="245" t="s">
        <v>149</v>
      </c>
      <c r="AT876" s="245" t="s">
        <v>712</v>
      </c>
    </row>
    <row r="877" spans="1:46" s="245" customFormat="1" ht="13.8" x14ac:dyDescent="0.25">
      <c r="A877" s="245">
        <v>426623</v>
      </c>
      <c r="B877" s="245" t="s">
        <v>769</v>
      </c>
      <c r="AE877" s="245" t="s">
        <v>149</v>
      </c>
      <c r="AF877" s="245" t="s">
        <v>149</v>
      </c>
      <c r="AH877" s="245" t="s">
        <v>153</v>
      </c>
      <c r="AI877" s="245" t="s">
        <v>149</v>
      </c>
      <c r="AJ877" s="245" t="s">
        <v>149</v>
      </c>
      <c r="AK877" s="245" t="s">
        <v>149</v>
      </c>
      <c r="AL877" s="245" t="s">
        <v>149</v>
      </c>
      <c r="AM877" s="245" t="s">
        <v>149</v>
      </c>
      <c r="AT877" s="245" t="s">
        <v>158</v>
      </c>
    </row>
    <row r="878" spans="1:46" s="245" customFormat="1" ht="13.8" x14ac:dyDescent="0.25">
      <c r="A878" s="245">
        <v>426632</v>
      </c>
      <c r="B878" s="245" t="s">
        <v>712</v>
      </c>
      <c r="H878" s="245" t="s">
        <v>153</v>
      </c>
      <c r="AO878" s="245" t="s">
        <v>151</v>
      </c>
      <c r="AT878" s="245" t="s">
        <v>712</v>
      </c>
    </row>
    <row r="879" spans="1:46" s="245" customFormat="1" ht="13.8" x14ac:dyDescent="0.25">
      <c r="A879" s="245">
        <v>426646</v>
      </c>
      <c r="B879" s="245" t="s">
        <v>712</v>
      </c>
      <c r="AD879" s="245" t="s">
        <v>153</v>
      </c>
      <c r="AN879" s="245" t="s">
        <v>151</v>
      </c>
      <c r="AT879" s="245" t="s">
        <v>712</v>
      </c>
    </row>
    <row r="880" spans="1:46" s="245" customFormat="1" ht="13.8" x14ac:dyDescent="0.25">
      <c r="A880" s="245">
        <v>426650</v>
      </c>
      <c r="B880" s="245" t="s">
        <v>712</v>
      </c>
      <c r="AE880" s="245" t="s">
        <v>153</v>
      </c>
      <c r="AK880" s="245" t="s">
        <v>151</v>
      </c>
      <c r="AL880" s="245" t="s">
        <v>153</v>
      </c>
      <c r="AM880" s="245" t="s">
        <v>153</v>
      </c>
      <c r="AN880" s="245" t="s">
        <v>151</v>
      </c>
      <c r="AP880" s="245" t="s">
        <v>153</v>
      </c>
      <c r="AQ880" s="245" t="s">
        <v>149</v>
      </c>
      <c r="AR880" s="245" t="s">
        <v>151</v>
      </c>
      <c r="AT880" s="245" t="s">
        <v>712</v>
      </c>
    </row>
    <row r="881" spans="1:65" s="245" customFormat="1" ht="13.8" x14ac:dyDescent="0.25">
      <c r="A881" s="245">
        <v>426707</v>
      </c>
      <c r="B881" s="245" t="s">
        <v>712</v>
      </c>
      <c r="AE881" s="245" t="s">
        <v>153</v>
      </c>
      <c r="AI881" s="245" t="s">
        <v>153</v>
      </c>
      <c r="AL881" s="245" t="s">
        <v>153</v>
      </c>
      <c r="AN881" s="245" t="s">
        <v>153</v>
      </c>
      <c r="AP881" s="245" t="s">
        <v>153</v>
      </c>
      <c r="AQ881" s="245" t="s">
        <v>153</v>
      </c>
      <c r="AT881" s="245" t="s">
        <v>712</v>
      </c>
    </row>
    <row r="882" spans="1:65" s="245" customFormat="1" ht="13.8" x14ac:dyDescent="0.25">
      <c r="A882" s="245">
        <v>426737</v>
      </c>
      <c r="B882" s="245" t="s">
        <v>712</v>
      </c>
      <c r="R882" s="245" t="s">
        <v>153</v>
      </c>
      <c r="W882" s="245" t="s">
        <v>153</v>
      </c>
      <c r="AD882" s="245" t="s">
        <v>153</v>
      </c>
      <c r="AJ882" s="245" t="s">
        <v>151</v>
      </c>
      <c r="AL882" s="245" t="s">
        <v>151</v>
      </c>
      <c r="AN882" s="245" t="s">
        <v>149</v>
      </c>
      <c r="AO882" s="245" t="s">
        <v>149</v>
      </c>
      <c r="AP882" s="245" t="s">
        <v>149</v>
      </c>
      <c r="AQ882" s="245" t="s">
        <v>149</v>
      </c>
      <c r="AR882" s="245" t="s">
        <v>149</v>
      </c>
      <c r="AT882" s="245" t="s">
        <v>769</v>
      </c>
    </row>
    <row r="883" spans="1:65" s="245" customFormat="1" ht="13.8" x14ac:dyDescent="0.25">
      <c r="A883" s="245">
        <v>426741</v>
      </c>
      <c r="B883" s="245" t="s">
        <v>712</v>
      </c>
      <c r="P883" s="245" t="s">
        <v>153</v>
      </c>
      <c r="Z883" s="245" t="s">
        <v>153</v>
      </c>
      <c r="AT883" s="245" t="s">
        <v>712</v>
      </c>
    </row>
    <row r="884" spans="1:65" s="245" customFormat="1" ht="13.8" x14ac:dyDescent="0.25">
      <c r="A884" s="245">
        <v>426743</v>
      </c>
      <c r="B884" s="245" t="s">
        <v>712</v>
      </c>
      <c r="AQ884" s="245" t="s">
        <v>151</v>
      </c>
      <c r="AT884" s="245" t="s">
        <v>712</v>
      </c>
    </row>
    <row r="885" spans="1:65" s="245" customFormat="1" ht="13.8" x14ac:dyDescent="0.25">
      <c r="A885" s="245">
        <v>426748</v>
      </c>
      <c r="B885" s="245" t="s">
        <v>712</v>
      </c>
      <c r="S885" s="245" t="s">
        <v>153</v>
      </c>
      <c r="AN885" s="245" t="s">
        <v>149</v>
      </c>
      <c r="AP885" s="245" t="s">
        <v>149</v>
      </c>
      <c r="AR885" s="245" t="s">
        <v>149</v>
      </c>
      <c r="AT885" s="245" t="s">
        <v>712</v>
      </c>
    </row>
    <row r="886" spans="1:65" s="245" customFormat="1" ht="13.8" x14ac:dyDescent="0.25">
      <c r="A886" s="245">
        <v>426789</v>
      </c>
      <c r="B886" s="245" t="s">
        <v>712</v>
      </c>
      <c r="Z886" s="245" t="s">
        <v>153</v>
      </c>
      <c r="AB886" s="245" t="s">
        <v>153</v>
      </c>
      <c r="AE886" s="245" t="s">
        <v>153</v>
      </c>
      <c r="AF886" s="245" t="s">
        <v>153</v>
      </c>
      <c r="AI886" s="245" t="s">
        <v>149</v>
      </c>
      <c r="AJ886" s="245" t="s">
        <v>153</v>
      </c>
      <c r="AL886" s="245" t="s">
        <v>151</v>
      </c>
      <c r="AM886" s="245" t="s">
        <v>151</v>
      </c>
      <c r="AN886" s="245" t="s">
        <v>149</v>
      </c>
      <c r="AO886" s="245" t="s">
        <v>149</v>
      </c>
      <c r="AQ886" s="245" t="s">
        <v>149</v>
      </c>
      <c r="AT886" s="245" t="s">
        <v>712</v>
      </c>
    </row>
    <row r="887" spans="1:65" s="245" customFormat="1" ht="13.8" x14ac:dyDescent="0.25">
      <c r="A887" s="245">
        <v>426794</v>
      </c>
      <c r="B887" s="245" t="s">
        <v>712</v>
      </c>
      <c r="AE887" s="245" t="s">
        <v>153</v>
      </c>
      <c r="AH887" s="245" t="s">
        <v>153</v>
      </c>
      <c r="AL887" s="245" t="s">
        <v>153</v>
      </c>
      <c r="AM887" s="245" t="s">
        <v>153</v>
      </c>
      <c r="AT887" s="245" t="s">
        <v>712</v>
      </c>
    </row>
    <row r="888" spans="1:65" s="245" customFormat="1" ht="13.8" x14ac:dyDescent="0.25">
      <c r="A888" s="245">
        <v>426821</v>
      </c>
      <c r="B888" s="245" t="s">
        <v>712</v>
      </c>
      <c r="S888" s="245" t="s">
        <v>153</v>
      </c>
      <c r="AQ888" s="245" t="s">
        <v>153</v>
      </c>
      <c r="AT888" s="245" t="s">
        <v>712</v>
      </c>
    </row>
    <row r="889" spans="1:65" s="245" customFormat="1" ht="13.8" x14ac:dyDescent="0.25">
      <c r="A889" s="245">
        <v>426827</v>
      </c>
      <c r="B889" s="245" t="s">
        <v>712</v>
      </c>
      <c r="Y889" s="245" t="s">
        <v>153</v>
      </c>
      <c r="AF889" s="245" t="s">
        <v>151</v>
      </c>
      <c r="AM889" s="245" t="s">
        <v>151</v>
      </c>
      <c r="AN889" s="245" t="s">
        <v>149</v>
      </c>
      <c r="AO889" s="245" t="s">
        <v>149</v>
      </c>
      <c r="AP889" s="245" t="s">
        <v>149</v>
      </c>
      <c r="AQ889" s="245" t="s">
        <v>149</v>
      </c>
      <c r="AR889" s="245" t="s">
        <v>149</v>
      </c>
      <c r="AT889" s="245" t="s">
        <v>712</v>
      </c>
    </row>
    <row r="890" spans="1:65" s="245" customFormat="1" ht="13.8" x14ac:dyDescent="0.25">
      <c r="A890" s="245">
        <v>426832</v>
      </c>
      <c r="B890" s="245" t="s">
        <v>769</v>
      </c>
      <c r="AF890" s="245" t="s">
        <v>151</v>
      </c>
      <c r="AI890" s="245" t="s">
        <v>149</v>
      </c>
      <c r="AJ890" s="245" t="s">
        <v>149</v>
      </c>
      <c r="AK890" s="245" t="s">
        <v>149</v>
      </c>
      <c r="AL890" s="245" t="s">
        <v>149</v>
      </c>
      <c r="AM890" s="245" t="s">
        <v>149</v>
      </c>
      <c r="AT890" s="245" t="s">
        <v>158</v>
      </c>
    </row>
    <row r="891" spans="1:65" s="245" customFormat="1" ht="13.8" x14ac:dyDescent="0.25">
      <c r="A891" s="245">
        <v>426842</v>
      </c>
      <c r="B891" s="245" t="s">
        <v>712</v>
      </c>
      <c r="AF891" s="245" t="s">
        <v>149</v>
      </c>
      <c r="AT891" s="245" t="s">
        <v>712</v>
      </c>
    </row>
    <row r="892" spans="1:65" s="245" customFormat="1" ht="13.8" x14ac:dyDescent="0.25">
      <c r="A892" s="245">
        <v>426855</v>
      </c>
      <c r="B892" s="245" t="s">
        <v>712</v>
      </c>
      <c r="Z892" s="245" t="s">
        <v>153</v>
      </c>
      <c r="AC892" s="245" t="s">
        <v>153</v>
      </c>
      <c r="AE892" s="245" t="s">
        <v>149</v>
      </c>
      <c r="AF892" s="245" t="s">
        <v>153</v>
      </c>
      <c r="AI892" s="245" t="s">
        <v>153</v>
      </c>
      <c r="AJ892" s="245" t="s">
        <v>151</v>
      </c>
      <c r="AK892" s="245" t="s">
        <v>149</v>
      </c>
      <c r="AL892" s="245" t="s">
        <v>151</v>
      </c>
      <c r="AM892" s="245" t="s">
        <v>153</v>
      </c>
      <c r="AN892" s="245" t="s">
        <v>149</v>
      </c>
      <c r="AO892" s="245" t="s">
        <v>149</v>
      </c>
      <c r="AP892" s="245" t="s">
        <v>149</v>
      </c>
      <c r="AQ892" s="245" t="s">
        <v>149</v>
      </c>
      <c r="AR892" s="245" t="s">
        <v>149</v>
      </c>
      <c r="AT892" s="245" t="s">
        <v>712</v>
      </c>
      <c r="BM892" s="237"/>
    </row>
    <row r="893" spans="1:65" s="245" customFormat="1" ht="13.8" x14ac:dyDescent="0.25">
      <c r="A893" s="245">
        <v>426856</v>
      </c>
      <c r="B893" s="245" t="s">
        <v>712</v>
      </c>
      <c r="AI893" s="245" t="s">
        <v>151</v>
      </c>
      <c r="AL893" s="245" t="s">
        <v>151</v>
      </c>
      <c r="AT893" s="245" t="s">
        <v>712</v>
      </c>
    </row>
    <row r="894" spans="1:65" s="245" customFormat="1" ht="13.8" x14ac:dyDescent="0.25">
      <c r="A894" s="245">
        <v>426863</v>
      </c>
      <c r="B894" s="245" t="s">
        <v>712</v>
      </c>
      <c r="AD894" s="245" t="s">
        <v>153</v>
      </c>
      <c r="AT894" s="245" t="s">
        <v>712</v>
      </c>
    </row>
    <row r="895" spans="1:65" s="245" customFormat="1" ht="13.8" x14ac:dyDescent="0.25">
      <c r="A895" s="245">
        <v>426883</v>
      </c>
      <c r="B895" s="245" t="s">
        <v>769</v>
      </c>
      <c r="X895" s="245" t="s">
        <v>153</v>
      </c>
      <c r="AD895" s="245" t="s">
        <v>149</v>
      </c>
      <c r="AG895" s="245" t="s">
        <v>153</v>
      </c>
      <c r="AI895" s="245" t="s">
        <v>149</v>
      </c>
      <c r="AJ895" s="245" t="s">
        <v>149</v>
      </c>
      <c r="AK895" s="245" t="s">
        <v>149</v>
      </c>
      <c r="AL895" s="245" t="s">
        <v>149</v>
      </c>
      <c r="AM895" s="245" t="s">
        <v>149</v>
      </c>
      <c r="AT895" s="245" t="s">
        <v>158</v>
      </c>
    </row>
    <row r="896" spans="1:65" s="245" customFormat="1" ht="13.8" x14ac:dyDescent="0.25">
      <c r="A896" s="245">
        <v>426898</v>
      </c>
      <c r="B896" s="245" t="s">
        <v>769</v>
      </c>
      <c r="AE896" s="245" t="s">
        <v>153</v>
      </c>
      <c r="AF896" s="245" t="s">
        <v>153</v>
      </c>
      <c r="AG896" s="245" t="s">
        <v>153</v>
      </c>
      <c r="AI896" s="245" t="s">
        <v>149</v>
      </c>
      <c r="AJ896" s="245" t="s">
        <v>149</v>
      </c>
      <c r="AK896" s="245" t="s">
        <v>149</v>
      </c>
      <c r="AL896" s="245" t="s">
        <v>149</v>
      </c>
      <c r="AM896" s="245" t="s">
        <v>149</v>
      </c>
      <c r="AT896" s="245" t="s">
        <v>158</v>
      </c>
    </row>
    <row r="897" spans="1:46" s="245" customFormat="1" ht="13.8" x14ac:dyDescent="0.25">
      <c r="A897" s="245">
        <v>426904</v>
      </c>
      <c r="B897" s="245" t="s">
        <v>712</v>
      </c>
      <c r="P897" s="245" t="s">
        <v>153</v>
      </c>
      <c r="AF897" s="245" t="s">
        <v>153</v>
      </c>
      <c r="AM897" s="245" t="s">
        <v>153</v>
      </c>
      <c r="AP897" s="245" t="s">
        <v>153</v>
      </c>
      <c r="AR897" s="245" t="s">
        <v>153</v>
      </c>
      <c r="AT897" s="245" t="s">
        <v>712</v>
      </c>
    </row>
    <row r="898" spans="1:46" s="245" customFormat="1" ht="13.8" x14ac:dyDescent="0.25">
      <c r="A898" s="245">
        <v>426908</v>
      </c>
      <c r="B898" s="245" t="s">
        <v>712</v>
      </c>
      <c r="W898" s="245" t="s">
        <v>153</v>
      </c>
      <c r="AM898" s="245" t="s">
        <v>153</v>
      </c>
      <c r="AT898" s="245" t="s">
        <v>712</v>
      </c>
    </row>
    <row r="899" spans="1:46" s="245" customFormat="1" ht="13.8" x14ac:dyDescent="0.25">
      <c r="A899" s="245">
        <v>426909</v>
      </c>
      <c r="B899" s="245" t="s">
        <v>712</v>
      </c>
      <c r="AN899" s="245" t="s">
        <v>149</v>
      </c>
      <c r="AO899" s="245" t="s">
        <v>149</v>
      </c>
      <c r="AP899" s="245" t="s">
        <v>149</v>
      </c>
      <c r="AQ899" s="245" t="s">
        <v>149</v>
      </c>
      <c r="AR899" s="245" t="s">
        <v>149</v>
      </c>
      <c r="AT899" s="245" t="s">
        <v>769</v>
      </c>
    </row>
    <row r="900" spans="1:46" s="245" customFormat="1" ht="13.8" x14ac:dyDescent="0.25">
      <c r="A900" s="245">
        <v>426913</v>
      </c>
      <c r="B900" s="245" t="s">
        <v>769</v>
      </c>
      <c r="I900" s="245" t="s">
        <v>153</v>
      </c>
      <c r="N900" s="245" t="s">
        <v>151</v>
      </c>
      <c r="S900" s="245" t="s">
        <v>153</v>
      </c>
      <c r="AI900" s="245" t="s">
        <v>149</v>
      </c>
      <c r="AJ900" s="245" t="s">
        <v>149</v>
      </c>
      <c r="AK900" s="245" t="s">
        <v>149</v>
      </c>
      <c r="AL900" s="245" t="s">
        <v>149</v>
      </c>
      <c r="AM900" s="245" t="s">
        <v>149</v>
      </c>
      <c r="AT900" s="245" t="s">
        <v>158</v>
      </c>
    </row>
    <row r="901" spans="1:46" s="245" customFormat="1" ht="13.8" x14ac:dyDescent="0.25">
      <c r="A901" s="245">
        <v>426926</v>
      </c>
      <c r="B901" s="245" t="s">
        <v>712</v>
      </c>
      <c r="P901" s="245" t="s">
        <v>153</v>
      </c>
      <c r="R901" s="245" t="s">
        <v>151</v>
      </c>
      <c r="AD901" s="245" t="s">
        <v>151</v>
      </c>
      <c r="AE901" s="245" t="s">
        <v>149</v>
      </c>
      <c r="AJ901" s="245" t="s">
        <v>149</v>
      </c>
      <c r="AL901" s="245" t="s">
        <v>149</v>
      </c>
      <c r="AM901" s="245" t="s">
        <v>149</v>
      </c>
      <c r="AN901" s="245" t="s">
        <v>149</v>
      </c>
      <c r="AO901" s="245" t="s">
        <v>149</v>
      </c>
      <c r="AP901" s="245" t="s">
        <v>149</v>
      </c>
      <c r="AQ901" s="245" t="s">
        <v>149</v>
      </c>
      <c r="AR901" s="245" t="s">
        <v>149</v>
      </c>
      <c r="AT901" s="245" t="s">
        <v>769</v>
      </c>
    </row>
    <row r="902" spans="1:46" s="245" customFormat="1" ht="13.8" x14ac:dyDescent="0.25">
      <c r="A902" s="245">
        <v>426932</v>
      </c>
      <c r="B902" s="245" t="s">
        <v>712</v>
      </c>
      <c r="Y902" s="245" t="s">
        <v>153</v>
      </c>
      <c r="AD902" s="245" t="s">
        <v>153</v>
      </c>
      <c r="AL902" s="245" t="s">
        <v>151</v>
      </c>
      <c r="AN902" s="245" t="s">
        <v>153</v>
      </c>
      <c r="AP902" s="245" t="s">
        <v>153</v>
      </c>
      <c r="AQ902" s="245" t="s">
        <v>153</v>
      </c>
      <c r="AT902" s="245" t="s">
        <v>712</v>
      </c>
    </row>
    <row r="903" spans="1:46" s="245" customFormat="1" ht="13.8" x14ac:dyDescent="0.25">
      <c r="A903" s="245">
        <v>426934</v>
      </c>
      <c r="B903" s="245" t="s">
        <v>769</v>
      </c>
      <c r="R903" s="245" t="s">
        <v>151</v>
      </c>
      <c r="S903" s="245" t="s">
        <v>153</v>
      </c>
      <c r="W903" s="245" t="s">
        <v>153</v>
      </c>
      <c r="AD903" s="245" t="s">
        <v>153</v>
      </c>
      <c r="AI903" s="245" t="s">
        <v>149</v>
      </c>
      <c r="AJ903" s="245" t="s">
        <v>149</v>
      </c>
      <c r="AK903" s="245" t="s">
        <v>149</v>
      </c>
      <c r="AL903" s="245" t="s">
        <v>149</v>
      </c>
      <c r="AM903" s="245" t="s">
        <v>149</v>
      </c>
      <c r="AT903" s="245" t="s">
        <v>158</v>
      </c>
    </row>
    <row r="904" spans="1:46" s="245" customFormat="1" ht="13.8" x14ac:dyDescent="0.25">
      <c r="A904" s="245">
        <v>426938</v>
      </c>
      <c r="B904" s="245" t="s">
        <v>769</v>
      </c>
      <c r="Q904" s="245" t="s">
        <v>151</v>
      </c>
      <c r="R904" s="245" t="s">
        <v>153</v>
      </c>
      <c r="V904" s="245" t="s">
        <v>153</v>
      </c>
      <c r="AI904" s="245" t="s">
        <v>149</v>
      </c>
      <c r="AJ904" s="245" t="s">
        <v>149</v>
      </c>
      <c r="AK904" s="245" t="s">
        <v>149</v>
      </c>
      <c r="AL904" s="245" t="s">
        <v>149</v>
      </c>
      <c r="AM904" s="245" t="s">
        <v>149</v>
      </c>
      <c r="AT904" s="245" t="s">
        <v>158</v>
      </c>
    </row>
    <row r="905" spans="1:46" s="245" customFormat="1" ht="13.8" x14ac:dyDescent="0.25">
      <c r="A905" s="245">
        <v>426958</v>
      </c>
      <c r="B905" s="245" t="s">
        <v>712</v>
      </c>
      <c r="AJ905" s="245" t="s">
        <v>149</v>
      </c>
      <c r="AM905" s="245" t="s">
        <v>153</v>
      </c>
      <c r="AN905" s="245" t="s">
        <v>149</v>
      </c>
      <c r="AP905" s="245" t="s">
        <v>149</v>
      </c>
      <c r="AQ905" s="245" t="s">
        <v>149</v>
      </c>
      <c r="AT905" s="245" t="s">
        <v>712</v>
      </c>
    </row>
    <row r="906" spans="1:46" s="245" customFormat="1" ht="13.8" x14ac:dyDescent="0.25">
      <c r="A906" s="245">
        <v>426972</v>
      </c>
      <c r="B906" s="245" t="s">
        <v>712</v>
      </c>
      <c r="G906" s="245" t="s">
        <v>151</v>
      </c>
      <c r="AF906" s="245" t="s">
        <v>153</v>
      </c>
      <c r="AN906" s="245" t="s">
        <v>149</v>
      </c>
      <c r="AP906" s="245" t="s">
        <v>153</v>
      </c>
      <c r="AQ906" s="245" t="s">
        <v>151</v>
      </c>
      <c r="AT906" s="245" t="s">
        <v>712</v>
      </c>
    </row>
    <row r="907" spans="1:46" s="245" customFormat="1" ht="13.8" x14ac:dyDescent="0.25">
      <c r="A907" s="245">
        <v>426973</v>
      </c>
      <c r="B907" s="245" t="s">
        <v>712</v>
      </c>
      <c r="U907" s="245" t="s">
        <v>153</v>
      </c>
      <c r="W907" s="245" t="s">
        <v>153</v>
      </c>
      <c r="AE907" s="245" t="s">
        <v>149</v>
      </c>
      <c r="AN907" s="245" t="s">
        <v>149</v>
      </c>
      <c r="AO907" s="245" t="s">
        <v>149</v>
      </c>
      <c r="AP907" s="245" t="s">
        <v>149</v>
      </c>
      <c r="AQ907" s="245" t="s">
        <v>149</v>
      </c>
      <c r="AR907" s="245" t="s">
        <v>149</v>
      </c>
      <c r="AT907" s="245" t="s">
        <v>769</v>
      </c>
    </row>
    <row r="908" spans="1:46" s="245" customFormat="1" ht="13.8" x14ac:dyDescent="0.25">
      <c r="A908" s="245">
        <v>426984</v>
      </c>
      <c r="B908" s="245" t="s">
        <v>712</v>
      </c>
      <c r="AA908" s="245" t="s">
        <v>153</v>
      </c>
      <c r="AI908" s="245" t="s">
        <v>149</v>
      </c>
      <c r="AJ908" s="245" t="s">
        <v>149</v>
      </c>
      <c r="AL908" s="245" t="s">
        <v>151</v>
      </c>
      <c r="AN908" s="245" t="s">
        <v>149</v>
      </c>
      <c r="AO908" s="245" t="s">
        <v>149</v>
      </c>
      <c r="AP908" s="245" t="s">
        <v>149</v>
      </c>
      <c r="AQ908" s="245" t="s">
        <v>149</v>
      </c>
      <c r="AR908" s="245" t="s">
        <v>149</v>
      </c>
      <c r="AT908" s="245" t="s">
        <v>769</v>
      </c>
    </row>
    <row r="909" spans="1:46" s="245" customFormat="1" ht="13.8" x14ac:dyDescent="0.25">
      <c r="A909" s="245">
        <v>426993</v>
      </c>
      <c r="B909" s="245" t="s">
        <v>712</v>
      </c>
      <c r="AL909" s="245" t="s">
        <v>153</v>
      </c>
      <c r="AT909" s="245" t="s">
        <v>712</v>
      </c>
    </row>
    <row r="910" spans="1:46" s="245" customFormat="1" ht="13.8" x14ac:dyDescent="0.25">
      <c r="A910" s="245">
        <v>426998</v>
      </c>
      <c r="B910" s="245" t="s">
        <v>712</v>
      </c>
      <c r="AA910" s="245" t="s">
        <v>153</v>
      </c>
      <c r="AM910" s="245" t="s">
        <v>153</v>
      </c>
      <c r="AT910" s="245" t="s">
        <v>712</v>
      </c>
    </row>
    <row r="911" spans="1:46" s="245" customFormat="1" ht="13.8" x14ac:dyDescent="0.25">
      <c r="A911" s="245">
        <v>427020</v>
      </c>
      <c r="B911" s="245" t="s">
        <v>712</v>
      </c>
      <c r="N911" s="245" t="s">
        <v>153</v>
      </c>
      <c r="S911" s="245" t="s">
        <v>153</v>
      </c>
      <c r="AH911" s="245" t="s">
        <v>153</v>
      </c>
      <c r="AI911" s="245" t="s">
        <v>153</v>
      </c>
      <c r="AT911" s="245" t="s">
        <v>712</v>
      </c>
    </row>
    <row r="912" spans="1:46" s="245" customFormat="1" ht="13.8" x14ac:dyDescent="0.25">
      <c r="A912" s="245">
        <v>427023</v>
      </c>
      <c r="B912" s="245" t="s">
        <v>712</v>
      </c>
      <c r="X912" s="245" t="s">
        <v>153</v>
      </c>
      <c r="AN912" s="245" t="s">
        <v>149</v>
      </c>
      <c r="AO912" s="245" t="s">
        <v>149</v>
      </c>
      <c r="AP912" s="245" t="s">
        <v>149</v>
      </c>
      <c r="AQ912" s="245" t="s">
        <v>149</v>
      </c>
      <c r="AR912" s="245" t="s">
        <v>149</v>
      </c>
      <c r="AT912" s="245" t="s">
        <v>769</v>
      </c>
    </row>
    <row r="913" spans="1:46" s="245" customFormat="1" ht="13.8" x14ac:dyDescent="0.25">
      <c r="A913" s="245">
        <v>427027</v>
      </c>
      <c r="B913" s="245" t="s">
        <v>712</v>
      </c>
      <c r="AM913" s="245" t="s">
        <v>153</v>
      </c>
      <c r="AN913" s="245" t="s">
        <v>153</v>
      </c>
      <c r="AT913" s="245" t="s">
        <v>712</v>
      </c>
    </row>
    <row r="914" spans="1:46" s="245" customFormat="1" ht="13.8" x14ac:dyDescent="0.25">
      <c r="A914" s="245">
        <v>427029</v>
      </c>
      <c r="B914" s="245" t="s">
        <v>712</v>
      </c>
      <c r="AE914" s="245" t="s">
        <v>153</v>
      </c>
      <c r="AH914" s="245" t="s">
        <v>153</v>
      </c>
      <c r="AI914" s="245" t="s">
        <v>153</v>
      </c>
      <c r="AJ914" s="245" t="s">
        <v>153</v>
      </c>
      <c r="AK914" s="245" t="s">
        <v>151</v>
      </c>
      <c r="AL914" s="245" t="s">
        <v>153</v>
      </c>
      <c r="AM914" s="245" t="s">
        <v>151</v>
      </c>
      <c r="AN914" s="245" t="s">
        <v>151</v>
      </c>
      <c r="AO914" s="245" t="s">
        <v>149</v>
      </c>
      <c r="AP914" s="245" t="s">
        <v>151</v>
      </c>
      <c r="AQ914" s="245" t="s">
        <v>151</v>
      </c>
      <c r="AR914" s="245" t="s">
        <v>151</v>
      </c>
      <c r="AT914" s="245" t="s">
        <v>712</v>
      </c>
    </row>
    <row r="915" spans="1:46" s="245" customFormat="1" ht="13.8" x14ac:dyDescent="0.25">
      <c r="A915" s="245">
        <v>427046</v>
      </c>
      <c r="B915" s="245" t="s">
        <v>712</v>
      </c>
      <c r="AA915" s="245" t="s">
        <v>153</v>
      </c>
      <c r="AL915" s="245" t="s">
        <v>153</v>
      </c>
      <c r="AM915" s="245" t="s">
        <v>153</v>
      </c>
      <c r="AP915" s="245" t="s">
        <v>153</v>
      </c>
      <c r="AT915" s="245" t="s">
        <v>712</v>
      </c>
    </row>
    <row r="916" spans="1:46" s="245" customFormat="1" ht="13.8" x14ac:dyDescent="0.25">
      <c r="A916" s="245">
        <v>427048</v>
      </c>
      <c r="B916" s="245" t="s">
        <v>769</v>
      </c>
      <c r="W916" s="245" t="s">
        <v>151</v>
      </c>
      <c r="AI916" s="245" t="s">
        <v>149</v>
      </c>
      <c r="AJ916" s="245" t="s">
        <v>149</v>
      </c>
      <c r="AK916" s="245" t="s">
        <v>149</v>
      </c>
      <c r="AL916" s="245" t="s">
        <v>149</v>
      </c>
      <c r="AM916" s="245" t="s">
        <v>149</v>
      </c>
      <c r="AT916" s="245" t="s">
        <v>158</v>
      </c>
    </row>
    <row r="917" spans="1:46" s="245" customFormat="1" ht="13.8" x14ac:dyDescent="0.25">
      <c r="A917" s="245">
        <v>427058</v>
      </c>
      <c r="B917" s="245" t="s">
        <v>712</v>
      </c>
      <c r="AM917" s="245" t="s">
        <v>151</v>
      </c>
      <c r="AT917" s="245" t="s">
        <v>712</v>
      </c>
    </row>
    <row r="918" spans="1:46" s="245" customFormat="1" ht="13.8" x14ac:dyDescent="0.25">
      <c r="A918" s="245">
        <v>427065</v>
      </c>
      <c r="B918" s="245" t="s">
        <v>712</v>
      </c>
      <c r="F918" s="245" t="s">
        <v>149</v>
      </c>
      <c r="K918" s="245" t="s">
        <v>151</v>
      </c>
      <c r="Z918" s="245" t="s">
        <v>153</v>
      </c>
      <c r="AI918" s="245" t="s">
        <v>151</v>
      </c>
      <c r="AJ918" s="245" t="s">
        <v>151</v>
      </c>
      <c r="AK918" s="245" t="s">
        <v>151</v>
      </c>
      <c r="AL918" s="245" t="s">
        <v>149</v>
      </c>
      <c r="AM918" s="245" t="s">
        <v>151</v>
      </c>
      <c r="AN918" s="245" t="s">
        <v>151</v>
      </c>
      <c r="AO918" s="245" t="s">
        <v>151</v>
      </c>
      <c r="AP918" s="245" t="s">
        <v>149</v>
      </c>
      <c r="AQ918" s="245" t="s">
        <v>149</v>
      </c>
      <c r="AR918" s="245" t="s">
        <v>149</v>
      </c>
      <c r="AT918" s="245" t="s">
        <v>712</v>
      </c>
    </row>
    <row r="919" spans="1:46" s="245" customFormat="1" ht="13.8" x14ac:dyDescent="0.25">
      <c r="A919" s="245">
        <v>427086</v>
      </c>
      <c r="B919" s="245" t="s">
        <v>712</v>
      </c>
      <c r="P919" s="245" t="s">
        <v>153</v>
      </c>
      <c r="AF919" s="245" t="s">
        <v>153</v>
      </c>
      <c r="AN919" s="245" t="s">
        <v>149</v>
      </c>
      <c r="AO919" s="245" t="s">
        <v>149</v>
      </c>
      <c r="AP919" s="245" t="s">
        <v>149</v>
      </c>
      <c r="AQ919" s="245" t="s">
        <v>149</v>
      </c>
      <c r="AR919" s="245" t="s">
        <v>149</v>
      </c>
      <c r="AT919" s="245" t="s">
        <v>769</v>
      </c>
    </row>
    <row r="920" spans="1:46" s="245" customFormat="1" ht="13.8" x14ac:dyDescent="0.25">
      <c r="A920" s="245">
        <v>427087</v>
      </c>
      <c r="B920" s="245" t="s">
        <v>712</v>
      </c>
      <c r="L920" s="245" t="s">
        <v>151</v>
      </c>
      <c r="R920" s="245" t="s">
        <v>149</v>
      </c>
      <c r="S920" s="245" t="s">
        <v>153</v>
      </c>
      <c r="AE920" s="245" t="s">
        <v>149</v>
      </c>
      <c r="AT920" s="245" t="s">
        <v>712</v>
      </c>
    </row>
    <row r="921" spans="1:46" s="245" customFormat="1" ht="13.8" x14ac:dyDescent="0.25">
      <c r="A921" s="245">
        <v>427089</v>
      </c>
      <c r="B921" s="245" t="s">
        <v>769</v>
      </c>
      <c r="P921" s="245" t="s">
        <v>153</v>
      </c>
      <c r="Y921" s="245" t="s">
        <v>153</v>
      </c>
      <c r="AA921" s="245" t="s">
        <v>151</v>
      </c>
      <c r="AF921" s="245" t="s">
        <v>149</v>
      </c>
      <c r="AI921" s="245" t="s">
        <v>149</v>
      </c>
      <c r="AJ921" s="245" t="s">
        <v>149</v>
      </c>
      <c r="AK921" s="245" t="s">
        <v>149</v>
      </c>
      <c r="AL921" s="245" t="s">
        <v>149</v>
      </c>
      <c r="AM921" s="245" t="s">
        <v>149</v>
      </c>
      <c r="AT921" s="245" t="s">
        <v>158</v>
      </c>
    </row>
    <row r="922" spans="1:46" s="245" customFormat="1" ht="13.8" x14ac:dyDescent="0.25">
      <c r="A922" s="245">
        <v>427133</v>
      </c>
      <c r="B922" s="245" t="s">
        <v>769</v>
      </c>
      <c r="Q922" s="245" t="s">
        <v>153</v>
      </c>
      <c r="S922" s="245" t="s">
        <v>153</v>
      </c>
      <c r="V922" s="245" t="s">
        <v>153</v>
      </c>
      <c r="AE922" s="245" t="s">
        <v>151</v>
      </c>
      <c r="AI922" s="245" t="s">
        <v>149</v>
      </c>
      <c r="AJ922" s="245" t="s">
        <v>149</v>
      </c>
      <c r="AK922" s="245" t="s">
        <v>149</v>
      </c>
      <c r="AL922" s="245" t="s">
        <v>149</v>
      </c>
      <c r="AM922" s="245" t="s">
        <v>149</v>
      </c>
      <c r="AT922" s="245" t="s">
        <v>158</v>
      </c>
    </row>
    <row r="923" spans="1:46" s="245" customFormat="1" ht="13.8" x14ac:dyDescent="0.25">
      <c r="A923" s="245">
        <v>427149</v>
      </c>
      <c r="B923" s="245" t="s">
        <v>769</v>
      </c>
      <c r="AD923" s="245" t="s">
        <v>151</v>
      </c>
      <c r="AI923" s="245" t="s">
        <v>149</v>
      </c>
      <c r="AJ923" s="245" t="s">
        <v>149</v>
      </c>
      <c r="AK923" s="245" t="s">
        <v>149</v>
      </c>
      <c r="AL923" s="245" t="s">
        <v>149</v>
      </c>
      <c r="AM923" s="245" t="s">
        <v>149</v>
      </c>
      <c r="AT923" s="245" t="s">
        <v>158</v>
      </c>
    </row>
    <row r="924" spans="1:46" s="245" customFormat="1" ht="13.8" x14ac:dyDescent="0.25">
      <c r="A924" s="245">
        <v>427177</v>
      </c>
      <c r="B924" s="245" t="s">
        <v>769</v>
      </c>
      <c r="V924" s="245" t="s">
        <v>153</v>
      </c>
      <c r="AD924" s="245" t="s">
        <v>153</v>
      </c>
      <c r="AF924" s="245" t="s">
        <v>153</v>
      </c>
      <c r="AG924" s="245" t="s">
        <v>151</v>
      </c>
      <c r="AI924" s="245" t="s">
        <v>149</v>
      </c>
      <c r="AJ924" s="245" t="s">
        <v>149</v>
      </c>
      <c r="AK924" s="245" t="s">
        <v>149</v>
      </c>
      <c r="AL924" s="245" t="s">
        <v>149</v>
      </c>
      <c r="AM924" s="245" t="s">
        <v>149</v>
      </c>
      <c r="AT924" s="245" t="s">
        <v>158</v>
      </c>
    </row>
    <row r="925" spans="1:46" s="245" customFormat="1" ht="13.8" x14ac:dyDescent="0.25">
      <c r="A925" s="245">
        <v>427193</v>
      </c>
      <c r="B925" s="245" t="s">
        <v>712</v>
      </c>
      <c r="L925" s="245" t="s">
        <v>151</v>
      </c>
      <c r="R925" s="245" t="s">
        <v>151</v>
      </c>
      <c r="S925" s="245" t="s">
        <v>153</v>
      </c>
      <c r="AP925" s="245" t="s">
        <v>151</v>
      </c>
      <c r="AQ925" s="245" t="s">
        <v>151</v>
      </c>
      <c r="AT925" s="245" t="s">
        <v>712</v>
      </c>
    </row>
    <row r="926" spans="1:46" s="245" customFormat="1" ht="13.8" x14ac:dyDescent="0.25">
      <c r="A926" s="245">
        <v>427199</v>
      </c>
      <c r="B926" s="245" t="s">
        <v>769</v>
      </c>
      <c r="AD926" s="245" t="s">
        <v>153</v>
      </c>
      <c r="AI926" s="245" t="s">
        <v>149</v>
      </c>
      <c r="AJ926" s="245" t="s">
        <v>149</v>
      </c>
      <c r="AK926" s="245" t="s">
        <v>149</v>
      </c>
      <c r="AL926" s="245" t="s">
        <v>149</v>
      </c>
      <c r="AM926" s="245" t="s">
        <v>149</v>
      </c>
      <c r="AT926" s="245" t="s">
        <v>158</v>
      </c>
    </row>
    <row r="927" spans="1:46" s="245" customFormat="1" ht="13.8" x14ac:dyDescent="0.25">
      <c r="A927" s="245">
        <v>427206</v>
      </c>
      <c r="B927" s="245" t="s">
        <v>712</v>
      </c>
      <c r="AL927" s="245" t="s">
        <v>153</v>
      </c>
      <c r="AT927" s="245" t="s">
        <v>712</v>
      </c>
    </row>
    <row r="928" spans="1:46" s="245" customFormat="1" ht="13.8" x14ac:dyDescent="0.25">
      <c r="A928" s="245">
        <v>427212</v>
      </c>
      <c r="B928" s="245" t="s">
        <v>712</v>
      </c>
      <c r="AK928" s="245" t="s">
        <v>149</v>
      </c>
      <c r="AL928" s="245" t="s">
        <v>151</v>
      </c>
      <c r="AR928" s="245" t="s">
        <v>149</v>
      </c>
      <c r="AT928" s="245" t="s">
        <v>712</v>
      </c>
    </row>
    <row r="929" spans="1:46" s="245" customFormat="1" ht="13.8" x14ac:dyDescent="0.25">
      <c r="A929" s="245">
        <v>427214</v>
      </c>
      <c r="B929" s="245" t="s">
        <v>712</v>
      </c>
      <c r="L929" s="245" t="s">
        <v>151</v>
      </c>
      <c r="AE929" s="245" t="s">
        <v>149</v>
      </c>
      <c r="AG929" s="245" t="s">
        <v>151</v>
      </c>
      <c r="AH929" s="245" t="s">
        <v>153</v>
      </c>
      <c r="AJ929" s="245" t="s">
        <v>153</v>
      </c>
      <c r="AK929" s="245" t="s">
        <v>153</v>
      </c>
      <c r="AM929" s="245" t="s">
        <v>153</v>
      </c>
      <c r="AO929" s="245" t="s">
        <v>149</v>
      </c>
      <c r="AP929" s="245" t="s">
        <v>151</v>
      </c>
      <c r="AR929" s="245" t="s">
        <v>149</v>
      </c>
      <c r="AT929" s="245" t="s">
        <v>712</v>
      </c>
    </row>
    <row r="930" spans="1:46" s="245" customFormat="1" ht="13.8" x14ac:dyDescent="0.25">
      <c r="A930" s="245">
        <v>427224</v>
      </c>
      <c r="B930" s="245" t="s">
        <v>712</v>
      </c>
      <c r="L930" s="245" t="s">
        <v>153</v>
      </c>
      <c r="AN930" s="245" t="s">
        <v>149</v>
      </c>
      <c r="AP930" s="245" t="s">
        <v>149</v>
      </c>
      <c r="AQ930" s="245" t="s">
        <v>149</v>
      </c>
      <c r="AR930" s="245" t="s">
        <v>149</v>
      </c>
      <c r="AT930" s="245" t="s">
        <v>712</v>
      </c>
    </row>
    <row r="931" spans="1:46" s="245" customFormat="1" ht="13.8" x14ac:dyDescent="0.25">
      <c r="A931" s="245">
        <v>427225</v>
      </c>
      <c r="B931" s="245" t="s">
        <v>712</v>
      </c>
      <c r="AC931" s="245" t="s">
        <v>153</v>
      </c>
      <c r="AE931" s="245" t="s">
        <v>149</v>
      </c>
      <c r="AF931" s="245" t="s">
        <v>153</v>
      </c>
      <c r="AL931" s="245" t="s">
        <v>153</v>
      </c>
      <c r="AM931" s="245" t="s">
        <v>149</v>
      </c>
      <c r="AQ931" s="245" t="s">
        <v>151</v>
      </c>
      <c r="AR931" s="245" t="s">
        <v>149</v>
      </c>
      <c r="AT931" s="245" t="s">
        <v>712</v>
      </c>
    </row>
    <row r="932" spans="1:46" s="245" customFormat="1" ht="13.8" x14ac:dyDescent="0.25">
      <c r="A932" s="245">
        <v>427227</v>
      </c>
      <c r="B932" s="245" t="s">
        <v>712</v>
      </c>
      <c r="AA932" s="245" t="s">
        <v>153</v>
      </c>
      <c r="AD932" s="245" t="s">
        <v>153</v>
      </c>
      <c r="AF932" s="245" t="s">
        <v>149</v>
      </c>
      <c r="AM932" s="245" t="s">
        <v>151</v>
      </c>
      <c r="AN932" s="245" t="s">
        <v>149</v>
      </c>
      <c r="AO932" s="245" t="s">
        <v>149</v>
      </c>
      <c r="AP932" s="245" t="s">
        <v>149</v>
      </c>
      <c r="AQ932" s="245" t="s">
        <v>149</v>
      </c>
      <c r="AR932" s="245" t="s">
        <v>149</v>
      </c>
      <c r="AT932" s="245" t="s">
        <v>769</v>
      </c>
    </row>
    <row r="933" spans="1:46" s="245" customFormat="1" ht="13.8" x14ac:dyDescent="0.25">
      <c r="A933" s="245">
        <v>427234</v>
      </c>
      <c r="B933" s="245" t="s">
        <v>712</v>
      </c>
      <c r="AA933" s="245" t="s">
        <v>153</v>
      </c>
      <c r="AI933" s="245" t="s">
        <v>153</v>
      </c>
      <c r="AL933" s="245" t="s">
        <v>153</v>
      </c>
      <c r="AN933" s="245" t="s">
        <v>151</v>
      </c>
      <c r="AO933" s="245" t="s">
        <v>151</v>
      </c>
      <c r="AP933" s="245" t="s">
        <v>151</v>
      </c>
      <c r="AQ933" s="245" t="s">
        <v>151</v>
      </c>
      <c r="AR933" s="245" t="s">
        <v>151</v>
      </c>
      <c r="AT933" s="245" t="s">
        <v>712</v>
      </c>
    </row>
    <row r="934" spans="1:46" s="245" customFormat="1" ht="13.8" x14ac:dyDescent="0.25">
      <c r="A934" s="245">
        <v>427251</v>
      </c>
      <c r="B934" s="245" t="s">
        <v>712</v>
      </c>
      <c r="W934" s="245" t="s">
        <v>151</v>
      </c>
      <c r="AF934" s="245" t="s">
        <v>149</v>
      </c>
      <c r="AM934" s="245" t="s">
        <v>149</v>
      </c>
      <c r="AN934" s="245" t="s">
        <v>149</v>
      </c>
      <c r="AO934" s="245" t="s">
        <v>149</v>
      </c>
      <c r="AP934" s="245" t="s">
        <v>149</v>
      </c>
      <c r="AQ934" s="245" t="s">
        <v>151</v>
      </c>
      <c r="AT934" s="245" t="s">
        <v>712</v>
      </c>
    </row>
    <row r="935" spans="1:46" s="245" customFormat="1" ht="13.8" x14ac:dyDescent="0.25">
      <c r="A935" s="245">
        <v>427254</v>
      </c>
      <c r="B935" s="245" t="s">
        <v>712</v>
      </c>
      <c r="AM935" s="245" t="s">
        <v>151</v>
      </c>
      <c r="AR935" s="245" t="s">
        <v>153</v>
      </c>
      <c r="AT935" s="245" t="s">
        <v>712</v>
      </c>
    </row>
    <row r="936" spans="1:46" s="245" customFormat="1" ht="13.8" x14ac:dyDescent="0.25">
      <c r="A936" s="245">
        <v>427263</v>
      </c>
      <c r="B936" s="245" t="s">
        <v>712</v>
      </c>
      <c r="AL936" s="245" t="s">
        <v>149</v>
      </c>
      <c r="AM936" s="245" t="s">
        <v>149</v>
      </c>
      <c r="AQ936" s="245" t="s">
        <v>149</v>
      </c>
      <c r="AT936" s="245" t="s">
        <v>712</v>
      </c>
    </row>
    <row r="937" spans="1:46" s="245" customFormat="1" ht="13.8" x14ac:dyDescent="0.25">
      <c r="A937" s="245">
        <v>427264</v>
      </c>
      <c r="B937" s="245" t="s">
        <v>712</v>
      </c>
      <c r="AF937" s="245" t="s">
        <v>153</v>
      </c>
      <c r="AI937" s="245" t="s">
        <v>153</v>
      </c>
      <c r="AM937" s="245" t="s">
        <v>153</v>
      </c>
      <c r="AO937" s="245" t="s">
        <v>153</v>
      </c>
      <c r="AP937" s="245" t="s">
        <v>153</v>
      </c>
      <c r="AQ937" s="245" t="s">
        <v>153</v>
      </c>
      <c r="AT937" s="245" t="s">
        <v>712</v>
      </c>
    </row>
    <row r="938" spans="1:46" s="245" customFormat="1" ht="13.8" x14ac:dyDescent="0.25">
      <c r="A938" s="245">
        <v>427279</v>
      </c>
      <c r="B938" s="245" t="s">
        <v>712</v>
      </c>
      <c r="V938" s="245" t="s">
        <v>153</v>
      </c>
      <c r="AM938" s="245" t="s">
        <v>151</v>
      </c>
      <c r="AN938" s="245" t="s">
        <v>149</v>
      </c>
      <c r="AO938" s="245" t="s">
        <v>149</v>
      </c>
      <c r="AP938" s="245" t="s">
        <v>149</v>
      </c>
      <c r="AQ938" s="245" t="s">
        <v>149</v>
      </c>
      <c r="AR938" s="245" t="s">
        <v>149</v>
      </c>
      <c r="AT938" s="245" t="s">
        <v>769</v>
      </c>
    </row>
    <row r="939" spans="1:46" s="245" customFormat="1" ht="13.8" x14ac:dyDescent="0.25">
      <c r="A939" s="245">
        <v>427287</v>
      </c>
      <c r="B939" s="245" t="s">
        <v>712</v>
      </c>
      <c r="AL939" s="245" t="s">
        <v>151</v>
      </c>
      <c r="AP939" s="245" t="s">
        <v>149</v>
      </c>
      <c r="AR939" s="245" t="s">
        <v>151</v>
      </c>
      <c r="AT939" s="245" t="s">
        <v>712</v>
      </c>
    </row>
    <row r="940" spans="1:46" s="245" customFormat="1" ht="13.8" x14ac:dyDescent="0.25">
      <c r="A940" s="245">
        <v>427295</v>
      </c>
      <c r="B940" s="245" t="s">
        <v>712</v>
      </c>
      <c r="AE940" s="245" t="s">
        <v>153</v>
      </c>
      <c r="AF940" s="245" t="s">
        <v>153</v>
      </c>
      <c r="AL940" s="245" t="s">
        <v>153</v>
      </c>
      <c r="AM940" s="245" t="s">
        <v>153</v>
      </c>
      <c r="AN940" s="245" t="s">
        <v>151</v>
      </c>
      <c r="AP940" s="245" t="s">
        <v>151</v>
      </c>
      <c r="AQ940" s="245" t="s">
        <v>151</v>
      </c>
      <c r="AR940" s="245" t="s">
        <v>151</v>
      </c>
      <c r="AT940" s="245" t="s">
        <v>712</v>
      </c>
    </row>
    <row r="941" spans="1:46" s="245" customFormat="1" ht="13.8" x14ac:dyDescent="0.25">
      <c r="A941" s="245">
        <v>427297</v>
      </c>
      <c r="B941" s="245" t="s">
        <v>712</v>
      </c>
      <c r="AE941" s="245" t="s">
        <v>151</v>
      </c>
      <c r="AJ941" s="245" t="s">
        <v>151</v>
      </c>
      <c r="AK941" s="245" t="s">
        <v>149</v>
      </c>
      <c r="AM941" s="245" t="s">
        <v>151</v>
      </c>
      <c r="AN941" s="245" t="s">
        <v>149</v>
      </c>
      <c r="AO941" s="245" t="s">
        <v>149</v>
      </c>
      <c r="AP941" s="245" t="s">
        <v>149</v>
      </c>
      <c r="AQ941" s="245" t="s">
        <v>149</v>
      </c>
      <c r="AR941" s="245" t="s">
        <v>149</v>
      </c>
      <c r="AT941" s="245" t="s">
        <v>712</v>
      </c>
    </row>
    <row r="942" spans="1:46" s="245" customFormat="1" ht="13.8" x14ac:dyDescent="0.25">
      <c r="A942" s="245">
        <v>427309</v>
      </c>
      <c r="B942" s="245" t="s">
        <v>769</v>
      </c>
      <c r="L942" s="245" t="s">
        <v>153</v>
      </c>
      <c r="S942" s="245" t="s">
        <v>153</v>
      </c>
      <c r="AG942" s="245" t="s">
        <v>153</v>
      </c>
      <c r="AH942" s="245" t="s">
        <v>153</v>
      </c>
      <c r="AI942" s="245" t="s">
        <v>149</v>
      </c>
      <c r="AJ942" s="245" t="s">
        <v>149</v>
      </c>
      <c r="AK942" s="245" t="s">
        <v>149</v>
      </c>
      <c r="AL942" s="245" t="s">
        <v>149</v>
      </c>
      <c r="AM942" s="245" t="s">
        <v>149</v>
      </c>
      <c r="AT942" s="245" t="s">
        <v>158</v>
      </c>
    </row>
    <row r="943" spans="1:46" s="245" customFormat="1" ht="13.8" x14ac:dyDescent="0.25">
      <c r="A943" s="245">
        <v>427313</v>
      </c>
      <c r="B943" s="245" t="s">
        <v>712</v>
      </c>
      <c r="V943" s="245" t="s">
        <v>153</v>
      </c>
      <c r="AM943" s="245" t="s">
        <v>149</v>
      </c>
      <c r="AN943" s="245" t="s">
        <v>149</v>
      </c>
      <c r="AO943" s="245" t="s">
        <v>149</v>
      </c>
      <c r="AP943" s="245" t="s">
        <v>149</v>
      </c>
      <c r="AQ943" s="245" t="s">
        <v>149</v>
      </c>
      <c r="AR943" s="245" t="s">
        <v>149</v>
      </c>
      <c r="AT943" s="245" t="s">
        <v>769</v>
      </c>
    </row>
    <row r="944" spans="1:46" s="245" customFormat="1" ht="13.8" x14ac:dyDescent="0.25">
      <c r="A944" s="245">
        <v>427317</v>
      </c>
      <c r="B944" s="245" t="s">
        <v>712</v>
      </c>
      <c r="V944" s="245" t="s">
        <v>153</v>
      </c>
      <c r="AE944" s="245" t="s">
        <v>149</v>
      </c>
      <c r="AF944" s="245" t="s">
        <v>151</v>
      </c>
      <c r="AI944" s="245" t="s">
        <v>151</v>
      </c>
      <c r="AK944" s="245" t="s">
        <v>151</v>
      </c>
      <c r="AM944" s="245" t="s">
        <v>151</v>
      </c>
      <c r="AN944" s="245" t="s">
        <v>149</v>
      </c>
      <c r="AO944" s="245" t="s">
        <v>149</v>
      </c>
      <c r="AP944" s="245" t="s">
        <v>149</v>
      </c>
      <c r="AQ944" s="245" t="s">
        <v>149</v>
      </c>
      <c r="AR944" s="245" t="s">
        <v>149</v>
      </c>
      <c r="AT944" s="245" t="s">
        <v>769</v>
      </c>
    </row>
    <row r="945" spans="1:46" s="245" customFormat="1" ht="13.8" x14ac:dyDescent="0.25">
      <c r="A945" s="245">
        <v>427318</v>
      </c>
      <c r="B945" s="245" t="s">
        <v>712</v>
      </c>
      <c r="AI945" s="245" t="s">
        <v>151</v>
      </c>
      <c r="AJ945" s="245" t="s">
        <v>151</v>
      </c>
      <c r="AK945" s="245" t="s">
        <v>151</v>
      </c>
      <c r="AL945" s="245" t="s">
        <v>151</v>
      </c>
      <c r="AM945" s="245" t="s">
        <v>151</v>
      </c>
      <c r="AP945" s="245" t="s">
        <v>151</v>
      </c>
      <c r="AQ945" s="245" t="s">
        <v>151</v>
      </c>
      <c r="AR945" s="245" t="s">
        <v>151</v>
      </c>
      <c r="AT945" s="245" t="s">
        <v>712</v>
      </c>
    </row>
    <row r="946" spans="1:46" s="245" customFormat="1" ht="13.8" x14ac:dyDescent="0.25">
      <c r="A946" s="245">
        <v>427319</v>
      </c>
      <c r="B946" s="245" t="s">
        <v>712</v>
      </c>
      <c r="AO946" s="245" t="s">
        <v>153</v>
      </c>
      <c r="AP946" s="245" t="s">
        <v>153</v>
      </c>
      <c r="AT946" s="245" t="s">
        <v>712</v>
      </c>
    </row>
    <row r="947" spans="1:46" s="245" customFormat="1" ht="13.8" x14ac:dyDescent="0.25">
      <c r="A947" s="245">
        <v>427320</v>
      </c>
      <c r="B947" s="245" t="s">
        <v>712</v>
      </c>
      <c r="V947" s="245" t="s">
        <v>149</v>
      </c>
      <c r="W947" s="245" t="s">
        <v>151</v>
      </c>
      <c r="AD947" s="245" t="s">
        <v>151</v>
      </c>
      <c r="AN947" s="245" t="s">
        <v>149</v>
      </c>
      <c r="AO947" s="245" t="s">
        <v>149</v>
      </c>
      <c r="AP947" s="245" t="s">
        <v>149</v>
      </c>
      <c r="AQ947" s="245" t="s">
        <v>149</v>
      </c>
      <c r="AR947" s="245" t="s">
        <v>149</v>
      </c>
      <c r="AT947" s="245" t="s">
        <v>769</v>
      </c>
    </row>
    <row r="948" spans="1:46" s="245" customFormat="1" ht="13.8" x14ac:dyDescent="0.25">
      <c r="A948" s="245">
        <v>427328</v>
      </c>
      <c r="B948" s="245" t="s">
        <v>712</v>
      </c>
      <c r="F948" s="245" t="s">
        <v>153</v>
      </c>
      <c r="AI948" s="245" t="s">
        <v>151</v>
      </c>
      <c r="AJ948" s="245" t="s">
        <v>153</v>
      </c>
      <c r="AL948" s="245" t="s">
        <v>153</v>
      </c>
      <c r="AM948" s="245" t="s">
        <v>153</v>
      </c>
      <c r="AN948" s="245" t="s">
        <v>151</v>
      </c>
      <c r="AT948" s="245" t="s">
        <v>712</v>
      </c>
    </row>
    <row r="949" spans="1:46" s="245" customFormat="1" ht="13.8" x14ac:dyDescent="0.25">
      <c r="A949" s="245">
        <v>427329</v>
      </c>
      <c r="B949" s="245" t="s">
        <v>712</v>
      </c>
      <c r="AL949" s="245" t="s">
        <v>151</v>
      </c>
      <c r="AM949" s="245" t="s">
        <v>149</v>
      </c>
      <c r="AP949" s="245" t="s">
        <v>149</v>
      </c>
      <c r="AT949" s="245" t="s">
        <v>712</v>
      </c>
    </row>
    <row r="950" spans="1:46" s="245" customFormat="1" ht="13.8" x14ac:dyDescent="0.25">
      <c r="A950" s="245">
        <v>427349</v>
      </c>
      <c r="B950" s="245" t="s">
        <v>712</v>
      </c>
      <c r="AL950" s="245" t="s">
        <v>153</v>
      </c>
      <c r="AP950" s="245" t="s">
        <v>151</v>
      </c>
      <c r="AQ950" s="245" t="s">
        <v>151</v>
      </c>
      <c r="AR950" s="245" t="s">
        <v>151</v>
      </c>
      <c r="AT950" s="245" t="s">
        <v>712</v>
      </c>
    </row>
    <row r="951" spans="1:46" s="245" customFormat="1" ht="13.8" x14ac:dyDescent="0.25">
      <c r="A951" s="245">
        <v>427351</v>
      </c>
      <c r="B951" s="245" t="s">
        <v>769</v>
      </c>
      <c r="H951" s="245" t="s">
        <v>153</v>
      </c>
      <c r="L951" s="245" t="s">
        <v>153</v>
      </c>
      <c r="S951" s="245" t="s">
        <v>149</v>
      </c>
      <c r="AI951" s="245" t="s">
        <v>149</v>
      </c>
      <c r="AJ951" s="245" t="s">
        <v>149</v>
      </c>
      <c r="AK951" s="245" t="s">
        <v>149</v>
      </c>
      <c r="AL951" s="245" t="s">
        <v>149</v>
      </c>
      <c r="AM951" s="245" t="s">
        <v>149</v>
      </c>
      <c r="AT951" s="245" t="s">
        <v>158</v>
      </c>
    </row>
    <row r="952" spans="1:46" s="245" customFormat="1" ht="13.8" x14ac:dyDescent="0.25">
      <c r="A952" s="245">
        <v>427354</v>
      </c>
      <c r="B952" s="245" t="s">
        <v>712</v>
      </c>
      <c r="AM952" s="245" t="s">
        <v>153</v>
      </c>
      <c r="AT952" s="245" t="s">
        <v>712</v>
      </c>
    </row>
    <row r="953" spans="1:46" s="245" customFormat="1" ht="13.8" x14ac:dyDescent="0.25">
      <c r="A953" s="245">
        <v>427360</v>
      </c>
      <c r="B953" s="245" t="s">
        <v>712</v>
      </c>
      <c r="K953" s="245" t="s">
        <v>151</v>
      </c>
      <c r="R953" s="245" t="s">
        <v>151</v>
      </c>
      <c r="V953" s="245" t="s">
        <v>153</v>
      </c>
      <c r="AN953" s="245" t="s">
        <v>149</v>
      </c>
      <c r="AO953" s="245" t="s">
        <v>149</v>
      </c>
      <c r="AP953" s="245" t="s">
        <v>149</v>
      </c>
      <c r="AQ953" s="245" t="s">
        <v>149</v>
      </c>
      <c r="AR953" s="245" t="s">
        <v>149</v>
      </c>
      <c r="AT953" s="245" t="s">
        <v>769</v>
      </c>
    </row>
    <row r="954" spans="1:46" s="245" customFormat="1" ht="13.8" x14ac:dyDescent="0.25">
      <c r="A954" s="245">
        <v>427364</v>
      </c>
      <c r="B954" s="245" t="s">
        <v>712</v>
      </c>
      <c r="G954" s="245" t="s">
        <v>153</v>
      </c>
      <c r="Q954" s="245" t="s">
        <v>153</v>
      </c>
      <c r="V954" s="245" t="s">
        <v>153</v>
      </c>
      <c r="AI954" s="245" t="s">
        <v>149</v>
      </c>
      <c r="AJ954" s="245" t="s">
        <v>149</v>
      </c>
      <c r="AK954" s="245" t="s">
        <v>149</v>
      </c>
      <c r="AL954" s="245" t="s">
        <v>149</v>
      </c>
      <c r="AM954" s="245" t="s">
        <v>149</v>
      </c>
      <c r="AN954" s="245" t="s">
        <v>149</v>
      </c>
      <c r="AO954" s="245" t="s">
        <v>149</v>
      </c>
      <c r="AP954" s="245" t="s">
        <v>149</v>
      </c>
      <c r="AQ954" s="245" t="s">
        <v>149</v>
      </c>
      <c r="AR954" s="245" t="s">
        <v>149</v>
      </c>
      <c r="AT954" s="245" t="s">
        <v>769</v>
      </c>
    </row>
    <row r="955" spans="1:46" s="245" customFormat="1" ht="13.8" x14ac:dyDescent="0.25">
      <c r="A955" s="245">
        <v>427371</v>
      </c>
      <c r="B955" s="245" t="s">
        <v>712</v>
      </c>
      <c r="AP955" s="245" t="s">
        <v>149</v>
      </c>
      <c r="AQ955" s="245" t="s">
        <v>149</v>
      </c>
      <c r="AR955" s="245" t="s">
        <v>149</v>
      </c>
      <c r="AT955" s="245" t="s">
        <v>712</v>
      </c>
    </row>
    <row r="956" spans="1:46" s="245" customFormat="1" ht="13.8" x14ac:dyDescent="0.25">
      <c r="A956" s="245">
        <v>427377</v>
      </c>
      <c r="B956" s="245" t="s">
        <v>769</v>
      </c>
      <c r="AI956" s="245" t="s">
        <v>149</v>
      </c>
      <c r="AJ956" s="245" t="s">
        <v>149</v>
      </c>
      <c r="AK956" s="245" t="s">
        <v>149</v>
      </c>
      <c r="AL956" s="245" t="s">
        <v>149</v>
      </c>
      <c r="AM956" s="245" t="s">
        <v>149</v>
      </c>
      <c r="AT956" s="245" t="s">
        <v>158</v>
      </c>
    </row>
    <row r="957" spans="1:46" s="245" customFormat="1" ht="13.8" x14ac:dyDescent="0.25">
      <c r="A957" s="245">
        <v>427386</v>
      </c>
      <c r="B957" s="245" t="s">
        <v>712</v>
      </c>
      <c r="AN957" s="245" t="s">
        <v>149</v>
      </c>
      <c r="AO957" s="245" t="s">
        <v>149</v>
      </c>
      <c r="AP957" s="245" t="s">
        <v>149</v>
      </c>
      <c r="AQ957" s="245" t="s">
        <v>149</v>
      </c>
      <c r="AR957" s="245" t="s">
        <v>149</v>
      </c>
      <c r="AT957" s="245" t="s">
        <v>769</v>
      </c>
    </row>
    <row r="958" spans="1:46" s="245" customFormat="1" ht="13.8" x14ac:dyDescent="0.25">
      <c r="A958" s="245">
        <v>427391</v>
      </c>
      <c r="B958" s="245" t="s">
        <v>769</v>
      </c>
      <c r="P958" s="245" t="s">
        <v>153</v>
      </c>
      <c r="AG958" s="245" t="s">
        <v>151</v>
      </c>
      <c r="AI958" s="245" t="s">
        <v>149</v>
      </c>
      <c r="AJ958" s="245" t="s">
        <v>149</v>
      </c>
      <c r="AK958" s="245" t="s">
        <v>149</v>
      </c>
      <c r="AL958" s="245" t="s">
        <v>149</v>
      </c>
      <c r="AM958" s="245" t="s">
        <v>149</v>
      </c>
      <c r="AT958" s="245" t="s">
        <v>158</v>
      </c>
    </row>
    <row r="959" spans="1:46" s="245" customFormat="1" ht="13.8" x14ac:dyDescent="0.25">
      <c r="A959" s="245">
        <v>427402</v>
      </c>
      <c r="B959" s="245" t="s">
        <v>712</v>
      </c>
      <c r="R959" s="245" t="s">
        <v>153</v>
      </c>
      <c r="S959" s="245" t="s">
        <v>153</v>
      </c>
      <c r="Z959" s="245" t="s">
        <v>151</v>
      </c>
      <c r="AA959" s="245" t="s">
        <v>153</v>
      </c>
      <c r="AE959" s="245" t="s">
        <v>149</v>
      </c>
      <c r="AJ959" s="245" t="s">
        <v>153</v>
      </c>
      <c r="AK959" s="245" t="s">
        <v>149</v>
      </c>
      <c r="AM959" s="245" t="s">
        <v>149</v>
      </c>
      <c r="AN959" s="245" t="s">
        <v>151</v>
      </c>
      <c r="AO959" s="245" t="s">
        <v>149</v>
      </c>
      <c r="AP959" s="245" t="s">
        <v>149</v>
      </c>
      <c r="AQ959" s="245" t="s">
        <v>151</v>
      </c>
      <c r="AR959" s="245" t="s">
        <v>149</v>
      </c>
      <c r="AT959" s="245" t="s">
        <v>712</v>
      </c>
    </row>
    <row r="960" spans="1:46" s="245" customFormat="1" ht="13.8" x14ac:dyDescent="0.25">
      <c r="A960" s="245">
        <v>427410</v>
      </c>
      <c r="B960" s="245" t="s">
        <v>712</v>
      </c>
      <c r="AQ960" s="245" t="s">
        <v>151</v>
      </c>
      <c r="AT960" s="245" t="s">
        <v>712</v>
      </c>
    </row>
    <row r="961" spans="1:46" s="245" customFormat="1" ht="13.8" x14ac:dyDescent="0.25">
      <c r="A961" s="245">
        <v>427419</v>
      </c>
      <c r="B961" s="245" t="s">
        <v>712</v>
      </c>
      <c r="V961" s="245" t="s">
        <v>153</v>
      </c>
      <c r="Z961" s="245" t="s">
        <v>151</v>
      </c>
      <c r="AF961" s="245" t="s">
        <v>151</v>
      </c>
      <c r="AH961" s="245" t="s">
        <v>151</v>
      </c>
      <c r="AI961" s="245" t="s">
        <v>151</v>
      </c>
      <c r="AL961" s="245" t="s">
        <v>151</v>
      </c>
      <c r="AN961" s="245" t="s">
        <v>149</v>
      </c>
      <c r="AO961" s="245" t="s">
        <v>149</v>
      </c>
      <c r="AP961" s="245" t="s">
        <v>149</v>
      </c>
      <c r="AQ961" s="245" t="s">
        <v>149</v>
      </c>
      <c r="AR961" s="245" t="s">
        <v>149</v>
      </c>
      <c r="AT961" s="245" t="s">
        <v>769</v>
      </c>
    </row>
    <row r="962" spans="1:46" s="245" customFormat="1" ht="13.8" x14ac:dyDescent="0.25">
      <c r="A962" s="245">
        <v>427420</v>
      </c>
      <c r="B962" s="245" t="s">
        <v>712</v>
      </c>
      <c r="D962" s="245" t="s">
        <v>153</v>
      </c>
      <c r="L962" s="245" t="s">
        <v>153</v>
      </c>
      <c r="P962" s="245" t="s">
        <v>153</v>
      </c>
      <c r="AD962" s="245" t="s">
        <v>153</v>
      </c>
      <c r="AF962" s="245" t="s">
        <v>153</v>
      </c>
      <c r="AJ962" s="245" t="s">
        <v>151</v>
      </c>
      <c r="AT962" s="245" t="s">
        <v>712</v>
      </c>
    </row>
    <row r="963" spans="1:46" s="245" customFormat="1" ht="13.8" x14ac:dyDescent="0.25">
      <c r="A963" s="245">
        <v>427422</v>
      </c>
      <c r="B963" s="245" t="s">
        <v>712</v>
      </c>
      <c r="AL963" s="245" t="s">
        <v>149</v>
      </c>
      <c r="AM963" s="245" t="s">
        <v>149</v>
      </c>
      <c r="AN963" s="245" t="s">
        <v>149</v>
      </c>
      <c r="AO963" s="245" t="s">
        <v>149</v>
      </c>
      <c r="AQ963" s="245" t="s">
        <v>149</v>
      </c>
      <c r="AT963" s="245" t="s">
        <v>712</v>
      </c>
    </row>
    <row r="964" spans="1:46" s="245" customFormat="1" ht="13.8" x14ac:dyDescent="0.25">
      <c r="A964" s="245">
        <v>427425</v>
      </c>
      <c r="B964" s="245" t="s">
        <v>712</v>
      </c>
      <c r="AM964" s="245" t="s">
        <v>153</v>
      </c>
      <c r="AT964" s="245" t="s">
        <v>712</v>
      </c>
    </row>
    <row r="965" spans="1:46" s="245" customFormat="1" ht="13.8" x14ac:dyDescent="0.25">
      <c r="A965" s="245">
        <v>427430</v>
      </c>
      <c r="B965" s="245" t="s">
        <v>712</v>
      </c>
      <c r="Q965" s="245" t="s">
        <v>153</v>
      </c>
      <c r="AF965" s="245" t="s">
        <v>151</v>
      </c>
      <c r="AM965" s="245" t="s">
        <v>151</v>
      </c>
      <c r="AN965" s="245" t="s">
        <v>149</v>
      </c>
      <c r="AO965" s="245" t="s">
        <v>149</v>
      </c>
      <c r="AP965" s="245" t="s">
        <v>149</v>
      </c>
      <c r="AQ965" s="245" t="s">
        <v>149</v>
      </c>
      <c r="AR965" s="245" t="s">
        <v>149</v>
      </c>
      <c r="AT965" s="245" t="s">
        <v>769</v>
      </c>
    </row>
    <row r="966" spans="1:46" s="245" customFormat="1" ht="13.8" x14ac:dyDescent="0.25">
      <c r="A966" s="245">
        <v>427440</v>
      </c>
      <c r="B966" s="245" t="s">
        <v>712</v>
      </c>
      <c r="P966" s="245" t="s">
        <v>153</v>
      </c>
      <c r="AN966" s="245" t="s">
        <v>149</v>
      </c>
      <c r="AO966" s="245" t="s">
        <v>149</v>
      </c>
      <c r="AP966" s="245" t="s">
        <v>149</v>
      </c>
      <c r="AQ966" s="245" t="s">
        <v>149</v>
      </c>
      <c r="AR966" s="245" t="s">
        <v>149</v>
      </c>
      <c r="AT966" s="245" t="s">
        <v>769</v>
      </c>
    </row>
    <row r="967" spans="1:46" s="245" customFormat="1" ht="13.8" x14ac:dyDescent="0.25">
      <c r="A967" s="245">
        <v>427450</v>
      </c>
      <c r="B967" s="245" t="s">
        <v>712</v>
      </c>
      <c r="N967" s="245" t="s">
        <v>153</v>
      </c>
      <c r="Q967" s="245" t="s">
        <v>153</v>
      </c>
      <c r="AF967" s="245" t="s">
        <v>153</v>
      </c>
      <c r="AL967" s="245" t="s">
        <v>151</v>
      </c>
      <c r="AN967" s="245" t="s">
        <v>149</v>
      </c>
      <c r="AO967" s="245" t="s">
        <v>149</v>
      </c>
      <c r="AP967" s="245" t="s">
        <v>149</v>
      </c>
      <c r="AQ967" s="245" t="s">
        <v>149</v>
      </c>
      <c r="AR967" s="245" t="s">
        <v>149</v>
      </c>
      <c r="AT967" s="245" t="s">
        <v>769</v>
      </c>
    </row>
    <row r="968" spans="1:46" s="245" customFormat="1" ht="13.8" x14ac:dyDescent="0.25">
      <c r="A968" s="245">
        <v>427465</v>
      </c>
      <c r="B968" s="245" t="s">
        <v>712</v>
      </c>
      <c r="V968" s="245" t="s">
        <v>153</v>
      </c>
      <c r="AC968" s="245" t="s">
        <v>153</v>
      </c>
      <c r="AG968" s="245" t="s">
        <v>151</v>
      </c>
      <c r="AJ968" s="245" t="s">
        <v>151</v>
      </c>
      <c r="AL968" s="245" t="s">
        <v>151</v>
      </c>
      <c r="AM968" s="245" t="s">
        <v>151</v>
      </c>
      <c r="AN968" s="245" t="s">
        <v>149</v>
      </c>
      <c r="AO968" s="245" t="s">
        <v>149</v>
      </c>
      <c r="AP968" s="245" t="s">
        <v>149</v>
      </c>
      <c r="AQ968" s="245" t="s">
        <v>149</v>
      </c>
      <c r="AR968" s="245" t="s">
        <v>149</v>
      </c>
      <c r="AT968" s="245" t="s">
        <v>769</v>
      </c>
    </row>
    <row r="969" spans="1:46" s="245" customFormat="1" ht="13.8" x14ac:dyDescent="0.25">
      <c r="A969" s="245">
        <v>427469</v>
      </c>
      <c r="B969" s="245" t="s">
        <v>712</v>
      </c>
      <c r="AG969" s="245" t="s">
        <v>151</v>
      </c>
      <c r="AI969" s="245" t="s">
        <v>149</v>
      </c>
      <c r="AJ969" s="245" t="s">
        <v>149</v>
      </c>
      <c r="AK969" s="245" t="s">
        <v>149</v>
      </c>
      <c r="AL969" s="245" t="s">
        <v>149</v>
      </c>
      <c r="AM969" s="245" t="s">
        <v>149</v>
      </c>
      <c r="AN969" s="245" t="s">
        <v>149</v>
      </c>
      <c r="AO969" s="245" t="s">
        <v>149</v>
      </c>
      <c r="AP969" s="245" t="s">
        <v>149</v>
      </c>
      <c r="AQ969" s="245" t="s">
        <v>149</v>
      </c>
      <c r="AR969" s="245" t="s">
        <v>149</v>
      </c>
      <c r="AT969" s="245" t="s">
        <v>769</v>
      </c>
    </row>
    <row r="970" spans="1:46" s="245" customFormat="1" ht="13.8" x14ac:dyDescent="0.25">
      <c r="A970" s="245">
        <v>427484</v>
      </c>
      <c r="B970" s="245" t="s">
        <v>712</v>
      </c>
      <c r="AE970" s="245" t="s">
        <v>153</v>
      </c>
      <c r="AG970" s="245" t="s">
        <v>153</v>
      </c>
      <c r="AN970" s="245" t="s">
        <v>149</v>
      </c>
      <c r="AO970" s="245" t="s">
        <v>149</v>
      </c>
      <c r="AP970" s="245" t="s">
        <v>149</v>
      </c>
      <c r="AQ970" s="245" t="s">
        <v>149</v>
      </c>
      <c r="AR970" s="245" t="s">
        <v>149</v>
      </c>
      <c r="AT970" s="245" t="s">
        <v>769</v>
      </c>
    </row>
    <row r="971" spans="1:46" s="245" customFormat="1" ht="13.8" x14ac:dyDescent="0.25">
      <c r="A971" s="245">
        <v>427495</v>
      </c>
      <c r="B971" s="245" t="s">
        <v>712</v>
      </c>
      <c r="AN971" s="245" t="s">
        <v>149</v>
      </c>
      <c r="AP971" s="245" t="s">
        <v>149</v>
      </c>
      <c r="AQ971" s="245" t="s">
        <v>151</v>
      </c>
      <c r="AT971" s="245" t="s">
        <v>712</v>
      </c>
    </row>
    <row r="972" spans="1:46" s="245" customFormat="1" ht="13.8" x14ac:dyDescent="0.25">
      <c r="A972" s="245">
        <v>427500</v>
      </c>
      <c r="B972" s="245" t="s">
        <v>712</v>
      </c>
      <c r="AD972" s="245" t="s">
        <v>153</v>
      </c>
      <c r="AT972" s="245" t="s">
        <v>712</v>
      </c>
    </row>
    <row r="973" spans="1:46" s="245" customFormat="1" ht="13.8" x14ac:dyDescent="0.25">
      <c r="A973" s="245">
        <v>427503</v>
      </c>
      <c r="B973" s="245" t="s">
        <v>712</v>
      </c>
      <c r="AL973" s="245" t="s">
        <v>149</v>
      </c>
      <c r="AM973" s="245" t="s">
        <v>149</v>
      </c>
      <c r="AN973" s="245" t="s">
        <v>149</v>
      </c>
      <c r="AP973" s="245" t="s">
        <v>149</v>
      </c>
      <c r="AQ973" s="245" t="s">
        <v>149</v>
      </c>
      <c r="AT973" s="245" t="s">
        <v>712</v>
      </c>
    </row>
    <row r="974" spans="1:46" s="245" customFormat="1" ht="13.8" x14ac:dyDescent="0.25">
      <c r="A974" s="245">
        <v>427511</v>
      </c>
      <c r="B974" s="245" t="s">
        <v>712</v>
      </c>
      <c r="AL974" s="245" t="s">
        <v>153</v>
      </c>
      <c r="AM974" s="245" t="s">
        <v>151</v>
      </c>
      <c r="AO974" s="245" t="s">
        <v>151</v>
      </c>
      <c r="AP974" s="245" t="s">
        <v>151</v>
      </c>
      <c r="AQ974" s="245" t="s">
        <v>151</v>
      </c>
      <c r="AT974" s="245" t="s">
        <v>712</v>
      </c>
    </row>
    <row r="975" spans="1:46" s="245" customFormat="1" ht="13.8" x14ac:dyDescent="0.25">
      <c r="A975" s="245">
        <v>427517</v>
      </c>
      <c r="B975" s="245" t="s">
        <v>712</v>
      </c>
      <c r="AL975" s="245" t="s">
        <v>153</v>
      </c>
      <c r="AT975" s="245" t="s">
        <v>712</v>
      </c>
    </row>
    <row r="976" spans="1:46" s="245" customFormat="1" ht="13.8" x14ac:dyDescent="0.25">
      <c r="A976" s="245">
        <v>427519</v>
      </c>
      <c r="B976" s="245" t="s">
        <v>712</v>
      </c>
      <c r="AF976" s="245" t="s">
        <v>153</v>
      </c>
      <c r="AM976" s="245" t="s">
        <v>151</v>
      </c>
      <c r="AN976" s="245" t="s">
        <v>149</v>
      </c>
      <c r="AO976" s="245" t="s">
        <v>149</v>
      </c>
      <c r="AP976" s="245" t="s">
        <v>149</v>
      </c>
      <c r="AQ976" s="245" t="s">
        <v>149</v>
      </c>
      <c r="AR976" s="245" t="s">
        <v>149</v>
      </c>
      <c r="AT976" s="245" t="s">
        <v>769</v>
      </c>
    </row>
    <row r="977" spans="1:65" s="245" customFormat="1" ht="13.8" x14ac:dyDescent="0.25">
      <c r="A977" s="245">
        <v>427520</v>
      </c>
      <c r="B977" s="245" t="s">
        <v>712</v>
      </c>
      <c r="W977" s="245" t="s">
        <v>153</v>
      </c>
      <c r="AL977" s="245" t="s">
        <v>153</v>
      </c>
      <c r="AT977" s="245" t="s">
        <v>712</v>
      </c>
    </row>
    <row r="978" spans="1:65" s="245" customFormat="1" ht="13.8" x14ac:dyDescent="0.25">
      <c r="A978" s="245">
        <v>427534</v>
      </c>
      <c r="B978" s="245" t="s">
        <v>712</v>
      </c>
      <c r="AN978" s="245" t="s">
        <v>149</v>
      </c>
      <c r="AO978" s="245" t="s">
        <v>149</v>
      </c>
      <c r="AP978" s="245" t="s">
        <v>149</v>
      </c>
      <c r="AQ978" s="245" t="s">
        <v>149</v>
      </c>
      <c r="AR978" s="245" t="s">
        <v>149</v>
      </c>
      <c r="AT978" s="245" t="s">
        <v>769</v>
      </c>
    </row>
    <row r="979" spans="1:65" s="245" customFormat="1" ht="13.8" x14ac:dyDescent="0.25">
      <c r="A979" s="245">
        <v>427548</v>
      </c>
      <c r="B979" s="245" t="s">
        <v>769</v>
      </c>
      <c r="AG979" s="245" t="s">
        <v>151</v>
      </c>
      <c r="AI979" s="245" t="s">
        <v>149</v>
      </c>
      <c r="AJ979" s="245" t="s">
        <v>149</v>
      </c>
      <c r="AK979" s="245" t="s">
        <v>149</v>
      </c>
      <c r="AL979" s="245" t="s">
        <v>149</v>
      </c>
      <c r="AM979" s="245" t="s">
        <v>149</v>
      </c>
      <c r="AT979" s="245" t="s">
        <v>158</v>
      </c>
    </row>
    <row r="980" spans="1:65" s="245" customFormat="1" ht="13.8" x14ac:dyDescent="0.25">
      <c r="A980" s="245">
        <v>427567</v>
      </c>
      <c r="B980" s="245" t="s">
        <v>712</v>
      </c>
      <c r="D980" s="245" t="s">
        <v>153</v>
      </c>
      <c r="AA980" s="245" t="s">
        <v>153</v>
      </c>
      <c r="AM980" s="245" t="s">
        <v>153</v>
      </c>
      <c r="AQ980" s="245" t="s">
        <v>151</v>
      </c>
      <c r="AT980" s="245" t="s">
        <v>712</v>
      </c>
    </row>
    <row r="981" spans="1:65" s="245" customFormat="1" ht="13.8" x14ac:dyDescent="0.25">
      <c r="A981" s="245">
        <v>427593</v>
      </c>
      <c r="B981" s="245" t="s">
        <v>712</v>
      </c>
      <c r="AD981" s="245" t="s">
        <v>153</v>
      </c>
      <c r="AI981" s="245" t="s">
        <v>149</v>
      </c>
      <c r="AJ981" s="245" t="s">
        <v>149</v>
      </c>
      <c r="AK981" s="245" t="s">
        <v>149</v>
      </c>
      <c r="AL981" s="245" t="s">
        <v>149</v>
      </c>
      <c r="AM981" s="245" t="s">
        <v>149</v>
      </c>
      <c r="AN981" s="245" t="s">
        <v>149</v>
      </c>
      <c r="AO981" s="245" t="s">
        <v>149</v>
      </c>
      <c r="AP981" s="245" t="s">
        <v>149</v>
      </c>
      <c r="AQ981" s="245" t="s">
        <v>149</v>
      </c>
      <c r="AR981" s="245" t="s">
        <v>149</v>
      </c>
      <c r="AT981" s="245" t="s">
        <v>769</v>
      </c>
    </row>
    <row r="982" spans="1:65" s="245" customFormat="1" ht="13.8" x14ac:dyDescent="0.25">
      <c r="A982" s="245">
        <v>427608</v>
      </c>
      <c r="B982" s="245" t="s">
        <v>712</v>
      </c>
      <c r="AM982" s="245" t="s">
        <v>153</v>
      </c>
      <c r="AT982" s="245" t="s">
        <v>712</v>
      </c>
    </row>
    <row r="983" spans="1:65" s="245" customFormat="1" ht="13.8" x14ac:dyDescent="0.25">
      <c r="A983" s="245">
        <v>427624</v>
      </c>
      <c r="B983" s="245" t="s">
        <v>712</v>
      </c>
      <c r="V983" s="245" t="s">
        <v>153</v>
      </c>
      <c r="AM983" s="245" t="s">
        <v>151</v>
      </c>
      <c r="AT983" s="245" t="s">
        <v>712</v>
      </c>
    </row>
    <row r="984" spans="1:65" s="245" customFormat="1" ht="13.8" x14ac:dyDescent="0.25">
      <c r="A984" s="245">
        <v>427626</v>
      </c>
      <c r="B984" s="245" t="s">
        <v>712</v>
      </c>
      <c r="AN984" s="245" t="s">
        <v>149</v>
      </c>
      <c r="AO984" s="245" t="s">
        <v>149</v>
      </c>
      <c r="AP984" s="245" t="s">
        <v>149</v>
      </c>
      <c r="AQ984" s="245" t="s">
        <v>149</v>
      </c>
      <c r="AR984" s="245" t="s">
        <v>149</v>
      </c>
      <c r="AT984" s="245" t="s">
        <v>769</v>
      </c>
    </row>
    <row r="985" spans="1:65" s="245" customFormat="1" ht="13.8" x14ac:dyDescent="0.25">
      <c r="A985" s="245">
        <v>427627</v>
      </c>
      <c r="B985" s="245" t="s">
        <v>712</v>
      </c>
      <c r="AM985" s="245" t="s">
        <v>153</v>
      </c>
      <c r="AT985" s="245" t="s">
        <v>712</v>
      </c>
    </row>
    <row r="986" spans="1:65" s="245" customFormat="1" ht="13.8" x14ac:dyDescent="0.25">
      <c r="A986" s="245">
        <v>427630</v>
      </c>
      <c r="B986" s="245" t="s">
        <v>712</v>
      </c>
      <c r="V986" s="245" t="s">
        <v>151</v>
      </c>
      <c r="Z986" s="245" t="s">
        <v>151</v>
      </c>
      <c r="AC986" s="245" t="s">
        <v>151</v>
      </c>
      <c r="AF986" s="245" t="s">
        <v>151</v>
      </c>
      <c r="AI986" s="245" t="s">
        <v>149</v>
      </c>
      <c r="AJ986" s="245" t="s">
        <v>149</v>
      </c>
      <c r="AK986" s="245" t="s">
        <v>151</v>
      </c>
      <c r="AL986" s="245" t="s">
        <v>151</v>
      </c>
      <c r="AM986" s="245" t="s">
        <v>151</v>
      </c>
      <c r="AN986" s="245" t="s">
        <v>149</v>
      </c>
      <c r="AO986" s="245" t="s">
        <v>149</v>
      </c>
      <c r="AP986" s="245" t="s">
        <v>149</v>
      </c>
      <c r="AQ986" s="245" t="s">
        <v>149</v>
      </c>
      <c r="AR986" s="245" t="s">
        <v>149</v>
      </c>
      <c r="AT986" s="245" t="s">
        <v>712</v>
      </c>
      <c r="BM986" s="237"/>
    </row>
    <row r="987" spans="1:65" s="245" customFormat="1" ht="13.8" x14ac:dyDescent="0.25">
      <c r="A987" s="245">
        <v>427631</v>
      </c>
      <c r="B987" s="245" t="s">
        <v>712</v>
      </c>
      <c r="AN987" s="245" t="s">
        <v>149</v>
      </c>
      <c r="AO987" s="245" t="s">
        <v>149</v>
      </c>
      <c r="AP987" s="245" t="s">
        <v>149</v>
      </c>
      <c r="AQ987" s="245" t="s">
        <v>149</v>
      </c>
      <c r="AR987" s="245" t="s">
        <v>149</v>
      </c>
      <c r="AT987" s="245" t="s">
        <v>769</v>
      </c>
    </row>
    <row r="988" spans="1:65" s="245" customFormat="1" ht="13.8" x14ac:dyDescent="0.25">
      <c r="A988" s="245">
        <v>427635</v>
      </c>
      <c r="B988" s="245" t="s">
        <v>712</v>
      </c>
      <c r="O988" s="245" t="s">
        <v>153</v>
      </c>
      <c r="V988" s="245" t="s">
        <v>153</v>
      </c>
      <c r="Z988" s="245" t="s">
        <v>151</v>
      </c>
      <c r="AF988" s="245" t="s">
        <v>153</v>
      </c>
      <c r="AI988" s="245" t="s">
        <v>153</v>
      </c>
      <c r="AJ988" s="245" t="s">
        <v>153</v>
      </c>
      <c r="AL988" s="245" t="s">
        <v>149</v>
      </c>
      <c r="AM988" s="245" t="s">
        <v>153</v>
      </c>
      <c r="AN988" s="245" t="s">
        <v>149</v>
      </c>
      <c r="AO988" s="245" t="s">
        <v>149</v>
      </c>
      <c r="AP988" s="245" t="s">
        <v>149</v>
      </c>
      <c r="AQ988" s="245" t="s">
        <v>149</v>
      </c>
      <c r="AR988" s="245" t="s">
        <v>149</v>
      </c>
      <c r="AT988" s="245" t="s">
        <v>712</v>
      </c>
    </row>
    <row r="989" spans="1:65" s="245" customFormat="1" ht="13.8" x14ac:dyDescent="0.25">
      <c r="A989" s="245">
        <v>427638</v>
      </c>
      <c r="B989" s="245" t="s">
        <v>712</v>
      </c>
      <c r="X989" s="245" t="s">
        <v>153</v>
      </c>
      <c r="AN989" s="245" t="s">
        <v>149</v>
      </c>
      <c r="AO989" s="245" t="s">
        <v>149</v>
      </c>
      <c r="AP989" s="245" t="s">
        <v>149</v>
      </c>
      <c r="AQ989" s="245" t="s">
        <v>149</v>
      </c>
      <c r="AR989" s="245" t="s">
        <v>149</v>
      </c>
      <c r="AT989" s="245" t="s">
        <v>769</v>
      </c>
    </row>
    <row r="990" spans="1:65" s="245" customFormat="1" ht="13.8" x14ac:dyDescent="0.25">
      <c r="A990" s="245">
        <v>427644</v>
      </c>
      <c r="B990" s="245" t="s">
        <v>769</v>
      </c>
      <c r="Y990" s="245" t="s">
        <v>153</v>
      </c>
      <c r="AI990" s="245" t="s">
        <v>149</v>
      </c>
      <c r="AJ990" s="245" t="s">
        <v>149</v>
      </c>
      <c r="AK990" s="245" t="s">
        <v>149</v>
      </c>
      <c r="AL990" s="245" t="s">
        <v>149</v>
      </c>
      <c r="AM990" s="245" t="s">
        <v>149</v>
      </c>
      <c r="AT990" s="245" t="s">
        <v>158</v>
      </c>
    </row>
    <row r="991" spans="1:65" s="245" customFormat="1" ht="13.8" x14ac:dyDescent="0.25">
      <c r="A991" s="245">
        <v>427645</v>
      </c>
      <c r="B991" s="245" t="s">
        <v>712</v>
      </c>
      <c r="S991" s="245" t="s">
        <v>153</v>
      </c>
      <c r="AO991" s="245" t="s">
        <v>151</v>
      </c>
      <c r="AP991" s="245" t="s">
        <v>151</v>
      </c>
      <c r="AQ991" s="245" t="s">
        <v>151</v>
      </c>
      <c r="AT991" s="245" t="s">
        <v>712</v>
      </c>
    </row>
    <row r="992" spans="1:65" s="245" customFormat="1" ht="13.8" x14ac:dyDescent="0.25">
      <c r="A992" s="245">
        <v>427647</v>
      </c>
      <c r="B992" s="245" t="s">
        <v>769</v>
      </c>
      <c r="AC992" s="245" t="s">
        <v>153</v>
      </c>
      <c r="AD992" s="245" t="s">
        <v>151</v>
      </c>
      <c r="AF992" s="245" t="s">
        <v>151</v>
      </c>
      <c r="AI992" s="245" t="s">
        <v>149</v>
      </c>
      <c r="AJ992" s="245" t="s">
        <v>149</v>
      </c>
      <c r="AK992" s="245" t="s">
        <v>149</v>
      </c>
      <c r="AL992" s="245" t="s">
        <v>149</v>
      </c>
      <c r="AM992" s="245" t="s">
        <v>149</v>
      </c>
      <c r="AT992" s="245" t="s">
        <v>158</v>
      </c>
    </row>
    <row r="993" spans="1:65" s="245" customFormat="1" ht="13.8" x14ac:dyDescent="0.25">
      <c r="A993" s="245">
        <v>427657</v>
      </c>
      <c r="B993" s="245" t="s">
        <v>712</v>
      </c>
      <c r="P993" s="245" t="s">
        <v>153</v>
      </c>
      <c r="V993" s="245" t="s">
        <v>153</v>
      </c>
      <c r="AK993" s="245" t="s">
        <v>151</v>
      </c>
      <c r="AM993" s="245" t="s">
        <v>151</v>
      </c>
      <c r="AN993" s="245" t="s">
        <v>149</v>
      </c>
      <c r="AO993" s="245" t="s">
        <v>149</v>
      </c>
      <c r="AP993" s="245" t="s">
        <v>149</v>
      </c>
      <c r="AQ993" s="245" t="s">
        <v>149</v>
      </c>
      <c r="AR993" s="245" t="s">
        <v>149</v>
      </c>
      <c r="AT993" s="245" t="s">
        <v>769</v>
      </c>
    </row>
    <row r="994" spans="1:65" s="245" customFormat="1" ht="13.8" x14ac:dyDescent="0.25">
      <c r="A994" s="245">
        <v>427664</v>
      </c>
      <c r="B994" s="245" t="s">
        <v>712</v>
      </c>
      <c r="AA994" s="245" t="s">
        <v>151</v>
      </c>
      <c r="AF994" s="245" t="s">
        <v>149</v>
      </c>
      <c r="AG994" s="245" t="s">
        <v>149</v>
      </c>
      <c r="AH994" s="245" t="s">
        <v>151</v>
      </c>
      <c r="AI994" s="245" t="s">
        <v>149</v>
      </c>
      <c r="AJ994" s="245" t="s">
        <v>149</v>
      </c>
      <c r="AK994" s="245" t="s">
        <v>149</v>
      </c>
      <c r="AL994" s="245" t="s">
        <v>149</v>
      </c>
      <c r="AM994" s="245" t="s">
        <v>149</v>
      </c>
      <c r="AN994" s="245" t="s">
        <v>149</v>
      </c>
      <c r="AO994" s="245" t="s">
        <v>149</v>
      </c>
      <c r="AP994" s="245" t="s">
        <v>149</v>
      </c>
      <c r="AQ994" s="245" t="s">
        <v>149</v>
      </c>
      <c r="AR994" s="245" t="s">
        <v>149</v>
      </c>
      <c r="AT994" s="245" t="s">
        <v>712</v>
      </c>
      <c r="BM994" s="237"/>
    </row>
    <row r="995" spans="1:65" s="245" customFormat="1" ht="13.8" x14ac:dyDescent="0.25">
      <c r="A995" s="245">
        <v>427674</v>
      </c>
      <c r="B995" s="245" t="s">
        <v>712</v>
      </c>
      <c r="V995" s="245" t="s">
        <v>153</v>
      </c>
      <c r="AT995" s="245" t="s">
        <v>712</v>
      </c>
    </row>
    <row r="996" spans="1:65" s="245" customFormat="1" ht="13.8" x14ac:dyDescent="0.25">
      <c r="A996" s="245">
        <v>427683</v>
      </c>
      <c r="B996" s="245" t="s">
        <v>712</v>
      </c>
      <c r="AF996" s="245" t="s">
        <v>151</v>
      </c>
      <c r="AL996" s="245" t="s">
        <v>151</v>
      </c>
      <c r="AP996" s="245" t="s">
        <v>151</v>
      </c>
      <c r="AT996" s="245" t="s">
        <v>712</v>
      </c>
    </row>
    <row r="997" spans="1:65" s="245" customFormat="1" ht="13.8" x14ac:dyDescent="0.25">
      <c r="A997" s="245">
        <v>427695</v>
      </c>
      <c r="B997" s="245" t="s">
        <v>712</v>
      </c>
      <c r="AD997" s="245" t="s">
        <v>153</v>
      </c>
      <c r="AE997" s="245" t="s">
        <v>149</v>
      </c>
      <c r="AF997" s="245" t="s">
        <v>151</v>
      </c>
      <c r="AH997" s="245" t="s">
        <v>153</v>
      </c>
      <c r="AI997" s="245" t="s">
        <v>149</v>
      </c>
      <c r="AJ997" s="245" t="s">
        <v>149</v>
      </c>
      <c r="AK997" s="245" t="s">
        <v>149</v>
      </c>
      <c r="AL997" s="245" t="s">
        <v>151</v>
      </c>
      <c r="AM997" s="245" t="s">
        <v>149</v>
      </c>
      <c r="AN997" s="245" t="s">
        <v>149</v>
      </c>
      <c r="AO997" s="245" t="s">
        <v>149</v>
      </c>
      <c r="AP997" s="245" t="s">
        <v>149</v>
      </c>
      <c r="AR997" s="245" t="s">
        <v>149</v>
      </c>
      <c r="AT997" s="245" t="s">
        <v>712</v>
      </c>
    </row>
    <row r="998" spans="1:65" s="245" customFormat="1" ht="13.8" x14ac:dyDescent="0.25">
      <c r="A998" s="245">
        <v>427697</v>
      </c>
      <c r="B998" s="245" t="s">
        <v>712</v>
      </c>
      <c r="AH998" s="245" t="s">
        <v>153</v>
      </c>
      <c r="AL998" s="245" t="s">
        <v>151</v>
      </c>
      <c r="AM998" s="245" t="s">
        <v>151</v>
      </c>
      <c r="AN998" s="245" t="s">
        <v>149</v>
      </c>
      <c r="AO998" s="245" t="s">
        <v>149</v>
      </c>
      <c r="AP998" s="245" t="s">
        <v>149</v>
      </c>
      <c r="AQ998" s="245" t="s">
        <v>149</v>
      </c>
      <c r="AR998" s="245" t="s">
        <v>149</v>
      </c>
      <c r="AT998" s="245" t="s">
        <v>769</v>
      </c>
    </row>
    <row r="999" spans="1:65" s="245" customFormat="1" ht="13.8" x14ac:dyDescent="0.25">
      <c r="A999" s="245">
        <v>427721</v>
      </c>
      <c r="B999" s="245" t="s">
        <v>712</v>
      </c>
      <c r="AO999" s="245" t="s">
        <v>153</v>
      </c>
      <c r="AT999" s="245" t="s">
        <v>712</v>
      </c>
    </row>
    <row r="1000" spans="1:65" s="245" customFormat="1" ht="13.8" x14ac:dyDescent="0.25">
      <c r="A1000" s="245">
        <v>427723</v>
      </c>
      <c r="B1000" s="245" t="s">
        <v>712</v>
      </c>
      <c r="P1000" s="245" t="s">
        <v>153</v>
      </c>
      <c r="AL1000" s="245" t="s">
        <v>153</v>
      </c>
      <c r="AM1000" s="245" t="s">
        <v>153</v>
      </c>
      <c r="AN1000" s="245" t="s">
        <v>149</v>
      </c>
      <c r="AO1000" s="245" t="s">
        <v>149</v>
      </c>
      <c r="AP1000" s="245" t="s">
        <v>149</v>
      </c>
      <c r="AQ1000" s="245" t="s">
        <v>151</v>
      </c>
      <c r="AR1000" s="245" t="s">
        <v>149</v>
      </c>
      <c r="AT1000" s="245" t="s">
        <v>712</v>
      </c>
    </row>
    <row r="1001" spans="1:65" s="245" customFormat="1" ht="13.8" x14ac:dyDescent="0.25">
      <c r="A1001" s="245">
        <v>427724</v>
      </c>
      <c r="B1001" s="245" t="s">
        <v>712</v>
      </c>
      <c r="H1001" s="245" t="s">
        <v>153</v>
      </c>
      <c r="R1001" s="245" t="s">
        <v>149</v>
      </c>
      <c r="AM1001" s="245" t="s">
        <v>151</v>
      </c>
      <c r="AN1001" s="245" t="s">
        <v>149</v>
      </c>
      <c r="AO1001" s="245" t="s">
        <v>149</v>
      </c>
      <c r="AP1001" s="245" t="s">
        <v>149</v>
      </c>
      <c r="AQ1001" s="245" t="s">
        <v>149</v>
      </c>
      <c r="AR1001" s="245" t="s">
        <v>149</v>
      </c>
      <c r="AT1001" s="245" t="s">
        <v>769</v>
      </c>
    </row>
    <row r="1002" spans="1:65" s="245" customFormat="1" ht="13.8" x14ac:dyDescent="0.25">
      <c r="A1002" s="245">
        <v>427730</v>
      </c>
      <c r="B1002" s="245" t="s">
        <v>712</v>
      </c>
      <c r="AP1002" s="245" t="s">
        <v>151</v>
      </c>
      <c r="AQ1002" s="245" t="s">
        <v>151</v>
      </c>
      <c r="AT1002" s="245" t="s">
        <v>712</v>
      </c>
    </row>
    <row r="1003" spans="1:65" s="245" customFormat="1" ht="13.8" x14ac:dyDescent="0.25">
      <c r="A1003" s="245">
        <v>427736</v>
      </c>
      <c r="B1003" s="245" t="s">
        <v>769</v>
      </c>
      <c r="H1003" s="245" t="s">
        <v>153</v>
      </c>
      <c r="AI1003" s="245" t="s">
        <v>149</v>
      </c>
      <c r="AJ1003" s="245" t="s">
        <v>149</v>
      </c>
      <c r="AK1003" s="245" t="s">
        <v>149</v>
      </c>
      <c r="AL1003" s="245" t="s">
        <v>149</v>
      </c>
      <c r="AM1003" s="245" t="s">
        <v>149</v>
      </c>
      <c r="AT1003" s="245" t="s">
        <v>158</v>
      </c>
    </row>
    <row r="1004" spans="1:65" s="245" customFormat="1" ht="13.8" x14ac:dyDescent="0.25">
      <c r="A1004" s="245">
        <v>427744</v>
      </c>
      <c r="B1004" s="245" t="s">
        <v>712</v>
      </c>
      <c r="AF1004" s="245" t="s">
        <v>153</v>
      </c>
      <c r="AN1004" s="245" t="s">
        <v>149</v>
      </c>
      <c r="AO1004" s="245" t="s">
        <v>149</v>
      </c>
      <c r="AP1004" s="245" t="s">
        <v>149</v>
      </c>
      <c r="AQ1004" s="245" t="s">
        <v>149</v>
      </c>
      <c r="AR1004" s="245" t="s">
        <v>149</v>
      </c>
      <c r="AT1004" s="245" t="s">
        <v>769</v>
      </c>
    </row>
    <row r="1005" spans="1:65" s="245" customFormat="1" ht="13.8" x14ac:dyDescent="0.25">
      <c r="A1005" s="245">
        <v>427764</v>
      </c>
      <c r="B1005" s="245" t="s">
        <v>712</v>
      </c>
      <c r="AN1005" s="245" t="s">
        <v>149</v>
      </c>
      <c r="AO1005" s="245" t="s">
        <v>149</v>
      </c>
      <c r="AP1005" s="245" t="s">
        <v>149</v>
      </c>
      <c r="AQ1005" s="245" t="s">
        <v>149</v>
      </c>
      <c r="AR1005" s="245" t="s">
        <v>149</v>
      </c>
      <c r="AT1005" s="245" t="s">
        <v>769</v>
      </c>
    </row>
    <row r="1006" spans="1:65" s="245" customFormat="1" ht="13.8" x14ac:dyDescent="0.25">
      <c r="A1006" s="245">
        <v>427767</v>
      </c>
      <c r="B1006" s="245" t="s">
        <v>769</v>
      </c>
      <c r="P1006" s="245" t="s">
        <v>149</v>
      </c>
      <c r="R1006" s="245" t="s">
        <v>151</v>
      </c>
      <c r="AC1006" s="245" t="s">
        <v>149</v>
      </c>
      <c r="AH1006" s="245" t="s">
        <v>153</v>
      </c>
      <c r="AI1006" s="245" t="s">
        <v>149</v>
      </c>
      <c r="AJ1006" s="245" t="s">
        <v>149</v>
      </c>
      <c r="AK1006" s="245" t="s">
        <v>149</v>
      </c>
      <c r="AL1006" s="245" t="s">
        <v>149</v>
      </c>
      <c r="AM1006" s="245" t="s">
        <v>149</v>
      </c>
      <c r="AT1006" s="245" t="s">
        <v>158</v>
      </c>
    </row>
    <row r="1007" spans="1:65" s="245" customFormat="1" ht="13.8" x14ac:dyDescent="0.25">
      <c r="A1007" s="245">
        <v>427772</v>
      </c>
      <c r="B1007" s="245" t="s">
        <v>712</v>
      </c>
      <c r="AM1007" s="245" t="s">
        <v>151</v>
      </c>
      <c r="AN1007" s="245" t="s">
        <v>149</v>
      </c>
      <c r="AO1007" s="245" t="s">
        <v>149</v>
      </c>
      <c r="AP1007" s="245" t="s">
        <v>149</v>
      </c>
      <c r="AQ1007" s="245" t="s">
        <v>149</v>
      </c>
      <c r="AR1007" s="245" t="s">
        <v>149</v>
      </c>
      <c r="AT1007" s="245" t="s">
        <v>769</v>
      </c>
    </row>
    <row r="1008" spans="1:65" s="245" customFormat="1" ht="13.8" x14ac:dyDescent="0.25">
      <c r="A1008" s="245">
        <v>427787</v>
      </c>
      <c r="B1008" s="245" t="s">
        <v>712</v>
      </c>
      <c r="P1008" s="245" t="s">
        <v>153</v>
      </c>
      <c r="AH1008" s="245" t="s">
        <v>151</v>
      </c>
      <c r="AJ1008" s="245" t="s">
        <v>151</v>
      </c>
      <c r="AN1008" s="245" t="s">
        <v>149</v>
      </c>
      <c r="AO1008" s="245" t="s">
        <v>149</v>
      </c>
      <c r="AP1008" s="245" t="s">
        <v>149</v>
      </c>
      <c r="AQ1008" s="245" t="s">
        <v>149</v>
      </c>
      <c r="AR1008" s="245" t="s">
        <v>149</v>
      </c>
      <c r="AT1008" s="245" t="s">
        <v>769</v>
      </c>
    </row>
    <row r="1009" spans="1:46" s="245" customFormat="1" ht="13.8" x14ac:dyDescent="0.25">
      <c r="A1009" s="245">
        <v>427788</v>
      </c>
      <c r="B1009" s="245" t="s">
        <v>712</v>
      </c>
      <c r="P1009" s="245" t="s">
        <v>151</v>
      </c>
      <c r="AN1009" s="245" t="s">
        <v>149</v>
      </c>
      <c r="AO1009" s="245" t="s">
        <v>149</v>
      </c>
      <c r="AP1009" s="245" t="s">
        <v>149</v>
      </c>
      <c r="AQ1009" s="245" t="s">
        <v>149</v>
      </c>
      <c r="AR1009" s="245" t="s">
        <v>149</v>
      </c>
      <c r="AT1009" s="245" t="s">
        <v>769</v>
      </c>
    </row>
    <row r="1010" spans="1:46" s="245" customFormat="1" ht="13.8" x14ac:dyDescent="0.25">
      <c r="A1010" s="245">
        <v>427795</v>
      </c>
      <c r="B1010" s="245" t="s">
        <v>712</v>
      </c>
      <c r="AL1010" s="245" t="s">
        <v>151</v>
      </c>
      <c r="AM1010" s="245" t="s">
        <v>151</v>
      </c>
      <c r="AN1010" s="245" t="s">
        <v>149</v>
      </c>
      <c r="AO1010" s="245" t="s">
        <v>149</v>
      </c>
      <c r="AP1010" s="245" t="s">
        <v>149</v>
      </c>
      <c r="AQ1010" s="245" t="s">
        <v>149</v>
      </c>
      <c r="AR1010" s="245" t="s">
        <v>149</v>
      </c>
      <c r="AT1010" s="245" t="s">
        <v>769</v>
      </c>
    </row>
    <row r="1011" spans="1:46" s="245" customFormat="1" ht="13.8" x14ac:dyDescent="0.25">
      <c r="A1011" s="245">
        <v>427799</v>
      </c>
      <c r="B1011" s="245" t="s">
        <v>712</v>
      </c>
      <c r="AD1011" s="245" t="s">
        <v>153</v>
      </c>
      <c r="AN1011" s="245" t="s">
        <v>149</v>
      </c>
      <c r="AO1011" s="245" t="s">
        <v>149</v>
      </c>
      <c r="AP1011" s="245" t="s">
        <v>149</v>
      </c>
      <c r="AQ1011" s="245" t="s">
        <v>149</v>
      </c>
      <c r="AR1011" s="245" t="s">
        <v>149</v>
      </c>
      <c r="AT1011" s="245" t="s">
        <v>769</v>
      </c>
    </row>
    <row r="1012" spans="1:46" s="245" customFormat="1" ht="13.8" x14ac:dyDescent="0.25">
      <c r="A1012" s="245">
        <v>427802</v>
      </c>
      <c r="B1012" s="245" t="s">
        <v>712</v>
      </c>
      <c r="W1012" s="245" t="s">
        <v>151</v>
      </c>
      <c r="AB1012" s="245" t="s">
        <v>153</v>
      </c>
      <c r="AE1012" s="245" t="s">
        <v>151</v>
      </c>
      <c r="AI1012" s="245" t="s">
        <v>151</v>
      </c>
      <c r="AJ1012" s="245" t="s">
        <v>151</v>
      </c>
      <c r="AL1012" s="245" t="s">
        <v>151</v>
      </c>
      <c r="AM1012" s="245" t="s">
        <v>151</v>
      </c>
      <c r="AN1012" s="245" t="s">
        <v>149</v>
      </c>
      <c r="AO1012" s="245" t="s">
        <v>149</v>
      </c>
      <c r="AP1012" s="245" t="s">
        <v>149</v>
      </c>
      <c r="AQ1012" s="245" t="s">
        <v>149</v>
      </c>
      <c r="AR1012" s="245" t="s">
        <v>149</v>
      </c>
      <c r="AT1012" s="245" t="s">
        <v>712</v>
      </c>
    </row>
    <row r="1013" spans="1:46" s="245" customFormat="1" ht="13.8" x14ac:dyDescent="0.25">
      <c r="A1013" s="245">
        <v>427803</v>
      </c>
      <c r="B1013" s="245" t="s">
        <v>769</v>
      </c>
      <c r="AD1013" s="245" t="s">
        <v>153</v>
      </c>
      <c r="AI1013" s="245" t="s">
        <v>149</v>
      </c>
      <c r="AJ1013" s="245" t="s">
        <v>149</v>
      </c>
      <c r="AK1013" s="245" t="s">
        <v>149</v>
      </c>
      <c r="AL1013" s="245" t="s">
        <v>149</v>
      </c>
      <c r="AM1013" s="245" t="s">
        <v>149</v>
      </c>
      <c r="AT1013" s="245" t="s">
        <v>158</v>
      </c>
    </row>
    <row r="1014" spans="1:46" s="245" customFormat="1" ht="13.8" x14ac:dyDescent="0.25">
      <c r="A1014" s="245">
        <v>427805</v>
      </c>
      <c r="B1014" s="245" t="s">
        <v>712</v>
      </c>
      <c r="Z1014" s="245" t="s">
        <v>151</v>
      </c>
      <c r="AC1014" s="245" t="s">
        <v>153</v>
      </c>
      <c r="AF1014" s="245" t="s">
        <v>149</v>
      </c>
      <c r="AI1014" s="245" t="s">
        <v>151</v>
      </c>
      <c r="AJ1014" s="245" t="s">
        <v>151</v>
      </c>
      <c r="AK1014" s="245" t="s">
        <v>151</v>
      </c>
      <c r="AL1014" s="245" t="s">
        <v>151</v>
      </c>
      <c r="AM1014" s="245" t="s">
        <v>151</v>
      </c>
      <c r="AN1014" s="245" t="s">
        <v>149</v>
      </c>
      <c r="AO1014" s="245" t="s">
        <v>149</v>
      </c>
      <c r="AP1014" s="245" t="s">
        <v>149</v>
      </c>
      <c r="AQ1014" s="245" t="s">
        <v>149</v>
      </c>
      <c r="AR1014" s="245" t="s">
        <v>149</v>
      </c>
      <c r="AT1014" s="245" t="s">
        <v>769</v>
      </c>
    </row>
    <row r="1015" spans="1:46" s="245" customFormat="1" ht="13.8" x14ac:dyDescent="0.25">
      <c r="A1015" s="245">
        <v>427808</v>
      </c>
      <c r="B1015" s="245" t="s">
        <v>712</v>
      </c>
      <c r="AN1015" s="245" t="s">
        <v>149</v>
      </c>
      <c r="AO1015" s="245" t="s">
        <v>149</v>
      </c>
      <c r="AP1015" s="245" t="s">
        <v>149</v>
      </c>
      <c r="AQ1015" s="245" t="s">
        <v>149</v>
      </c>
      <c r="AR1015" s="245" t="s">
        <v>149</v>
      </c>
      <c r="AT1015" s="245" t="s">
        <v>769</v>
      </c>
    </row>
    <row r="1016" spans="1:46" s="245" customFormat="1" ht="13.8" x14ac:dyDescent="0.25">
      <c r="A1016" s="245">
        <v>427810</v>
      </c>
      <c r="B1016" s="245" t="s">
        <v>712</v>
      </c>
      <c r="AG1016" s="245" t="s">
        <v>151</v>
      </c>
      <c r="AN1016" s="245" t="s">
        <v>149</v>
      </c>
      <c r="AO1016" s="245" t="s">
        <v>149</v>
      </c>
      <c r="AP1016" s="245" t="s">
        <v>149</v>
      </c>
      <c r="AQ1016" s="245" t="s">
        <v>149</v>
      </c>
      <c r="AR1016" s="245" t="s">
        <v>149</v>
      </c>
      <c r="AT1016" s="245" t="s">
        <v>769</v>
      </c>
    </row>
    <row r="1017" spans="1:46" s="245" customFormat="1" ht="13.8" x14ac:dyDescent="0.25">
      <c r="A1017" s="245">
        <v>427811</v>
      </c>
      <c r="B1017" s="245" t="s">
        <v>769</v>
      </c>
      <c r="P1017" s="245" t="s">
        <v>153</v>
      </c>
      <c r="AD1017" s="245" t="s">
        <v>153</v>
      </c>
      <c r="AI1017" s="245" t="s">
        <v>149</v>
      </c>
      <c r="AJ1017" s="245" t="s">
        <v>149</v>
      </c>
      <c r="AK1017" s="245" t="s">
        <v>149</v>
      </c>
      <c r="AL1017" s="245" t="s">
        <v>149</v>
      </c>
      <c r="AM1017" s="245" t="s">
        <v>149</v>
      </c>
      <c r="AT1017" s="245" t="s">
        <v>158</v>
      </c>
    </row>
    <row r="1018" spans="1:46" s="245" customFormat="1" ht="13.8" x14ac:dyDescent="0.25">
      <c r="A1018" s="245">
        <v>427822</v>
      </c>
      <c r="B1018" s="245" t="s">
        <v>712</v>
      </c>
      <c r="V1018" s="245" t="s">
        <v>151</v>
      </c>
      <c r="W1018" s="245" t="s">
        <v>151</v>
      </c>
      <c r="AF1018" s="245" t="s">
        <v>149</v>
      </c>
      <c r="AG1018" s="245" t="s">
        <v>153</v>
      </c>
      <c r="AI1018" s="245" t="s">
        <v>151</v>
      </c>
      <c r="AK1018" s="245" t="s">
        <v>151</v>
      </c>
      <c r="AM1018" s="245" t="s">
        <v>151</v>
      </c>
      <c r="AN1018" s="245" t="s">
        <v>149</v>
      </c>
      <c r="AO1018" s="245" t="s">
        <v>149</v>
      </c>
      <c r="AP1018" s="245" t="s">
        <v>149</v>
      </c>
      <c r="AQ1018" s="245" t="s">
        <v>149</v>
      </c>
      <c r="AR1018" s="245" t="s">
        <v>149</v>
      </c>
      <c r="AT1018" s="245" t="s">
        <v>769</v>
      </c>
    </row>
    <row r="1019" spans="1:46" s="245" customFormat="1" ht="13.8" x14ac:dyDescent="0.25">
      <c r="A1019" s="245">
        <v>427826</v>
      </c>
      <c r="B1019" s="245" t="s">
        <v>712</v>
      </c>
      <c r="P1019" s="245" t="s">
        <v>153</v>
      </c>
      <c r="AD1019" s="245" t="s">
        <v>151</v>
      </c>
      <c r="AL1019" s="245" t="s">
        <v>151</v>
      </c>
      <c r="AM1019" s="245" t="s">
        <v>151</v>
      </c>
      <c r="AN1019" s="245" t="s">
        <v>149</v>
      </c>
      <c r="AO1019" s="245" t="s">
        <v>149</v>
      </c>
      <c r="AP1019" s="245" t="s">
        <v>149</v>
      </c>
      <c r="AQ1019" s="245" t="s">
        <v>149</v>
      </c>
      <c r="AR1019" s="245" t="s">
        <v>149</v>
      </c>
      <c r="AT1019" s="245" t="s">
        <v>769</v>
      </c>
    </row>
    <row r="1020" spans="1:46" s="245" customFormat="1" ht="13.8" x14ac:dyDescent="0.25">
      <c r="A1020" s="245">
        <v>427829</v>
      </c>
      <c r="B1020" s="245" t="s">
        <v>712</v>
      </c>
      <c r="AM1020" s="245" t="s">
        <v>151</v>
      </c>
      <c r="AN1020" s="245" t="s">
        <v>149</v>
      </c>
      <c r="AO1020" s="245" t="s">
        <v>149</v>
      </c>
      <c r="AP1020" s="245" t="s">
        <v>149</v>
      </c>
      <c r="AQ1020" s="245" t="s">
        <v>149</v>
      </c>
      <c r="AR1020" s="245" t="s">
        <v>149</v>
      </c>
      <c r="AT1020" s="245" t="s">
        <v>769</v>
      </c>
    </row>
    <row r="1021" spans="1:46" s="245" customFormat="1" ht="13.8" x14ac:dyDescent="0.25">
      <c r="A1021" s="245">
        <v>427830</v>
      </c>
      <c r="B1021" s="245" t="s">
        <v>712</v>
      </c>
      <c r="R1021" s="245" t="s">
        <v>153</v>
      </c>
      <c r="U1021" s="245" t="s">
        <v>151</v>
      </c>
      <c r="V1021" s="245" t="s">
        <v>151</v>
      </c>
      <c r="AF1021" s="245" t="s">
        <v>151</v>
      </c>
      <c r="AN1021" s="245" t="s">
        <v>149</v>
      </c>
      <c r="AO1021" s="245" t="s">
        <v>149</v>
      </c>
      <c r="AP1021" s="245" t="s">
        <v>149</v>
      </c>
      <c r="AQ1021" s="245" t="s">
        <v>149</v>
      </c>
      <c r="AR1021" s="245" t="s">
        <v>149</v>
      </c>
      <c r="AT1021" s="245" t="s">
        <v>769</v>
      </c>
    </row>
    <row r="1022" spans="1:46" s="245" customFormat="1" ht="13.8" x14ac:dyDescent="0.25">
      <c r="A1022" s="245">
        <v>427832</v>
      </c>
      <c r="B1022" s="245" t="s">
        <v>769</v>
      </c>
      <c r="H1022" s="245" t="s">
        <v>153</v>
      </c>
      <c r="AC1022" s="245" t="s">
        <v>153</v>
      </c>
      <c r="AD1022" s="245" t="s">
        <v>153</v>
      </c>
      <c r="AG1022" s="245" t="s">
        <v>153</v>
      </c>
      <c r="AI1022" s="245" t="s">
        <v>149</v>
      </c>
      <c r="AJ1022" s="245" t="s">
        <v>149</v>
      </c>
      <c r="AK1022" s="245" t="s">
        <v>149</v>
      </c>
      <c r="AL1022" s="245" t="s">
        <v>149</v>
      </c>
      <c r="AM1022" s="245" t="s">
        <v>149</v>
      </c>
      <c r="AT1022" s="245" t="s">
        <v>158</v>
      </c>
    </row>
    <row r="1023" spans="1:46" s="245" customFormat="1" ht="13.8" x14ac:dyDescent="0.25">
      <c r="A1023" s="245">
        <v>427842</v>
      </c>
      <c r="B1023" s="245" t="s">
        <v>712</v>
      </c>
      <c r="AN1023" s="245" t="s">
        <v>149</v>
      </c>
      <c r="AO1023" s="245" t="s">
        <v>149</v>
      </c>
      <c r="AP1023" s="245" t="s">
        <v>149</v>
      </c>
      <c r="AQ1023" s="245" t="s">
        <v>149</v>
      </c>
      <c r="AR1023" s="245" t="s">
        <v>149</v>
      </c>
      <c r="AT1023" s="245" t="s">
        <v>769</v>
      </c>
    </row>
    <row r="1024" spans="1:46" s="245" customFormat="1" ht="13.8" x14ac:dyDescent="0.25">
      <c r="A1024" s="245">
        <v>427846</v>
      </c>
      <c r="B1024" s="245" t="s">
        <v>712</v>
      </c>
      <c r="V1024" s="245" t="s">
        <v>149</v>
      </c>
      <c r="AA1024" s="245" t="s">
        <v>151</v>
      </c>
      <c r="AI1024" s="245" t="s">
        <v>149</v>
      </c>
      <c r="AJ1024" s="245" t="s">
        <v>151</v>
      </c>
      <c r="AK1024" s="245" t="s">
        <v>149</v>
      </c>
      <c r="AL1024" s="245" t="s">
        <v>149</v>
      </c>
      <c r="AM1024" s="245" t="s">
        <v>151</v>
      </c>
      <c r="AN1024" s="245" t="s">
        <v>149</v>
      </c>
      <c r="AO1024" s="245" t="s">
        <v>149</v>
      </c>
      <c r="AP1024" s="245" t="s">
        <v>149</v>
      </c>
      <c r="AQ1024" s="245" t="s">
        <v>149</v>
      </c>
      <c r="AR1024" s="245" t="s">
        <v>149</v>
      </c>
      <c r="AT1024" s="245" t="s">
        <v>769</v>
      </c>
    </row>
    <row r="1025" spans="1:46" s="245" customFormat="1" ht="13.8" x14ac:dyDescent="0.25">
      <c r="A1025" s="245">
        <v>427849</v>
      </c>
      <c r="B1025" s="245" t="s">
        <v>712</v>
      </c>
      <c r="AI1025" s="245" t="s">
        <v>151</v>
      </c>
      <c r="AJ1025" s="245" t="s">
        <v>151</v>
      </c>
      <c r="AK1025" s="245" t="s">
        <v>151</v>
      </c>
      <c r="AL1025" s="245" t="s">
        <v>151</v>
      </c>
      <c r="AM1025" s="245" t="s">
        <v>151</v>
      </c>
      <c r="AN1025" s="245" t="s">
        <v>149</v>
      </c>
      <c r="AO1025" s="245" t="s">
        <v>149</v>
      </c>
      <c r="AP1025" s="245" t="s">
        <v>149</v>
      </c>
      <c r="AQ1025" s="245" t="s">
        <v>149</v>
      </c>
      <c r="AR1025" s="245" t="s">
        <v>149</v>
      </c>
      <c r="AT1025" s="245" t="s">
        <v>769</v>
      </c>
    </row>
    <row r="1026" spans="1:46" s="245" customFormat="1" ht="13.8" x14ac:dyDescent="0.25">
      <c r="A1026" s="245">
        <v>427856</v>
      </c>
      <c r="B1026" s="245" t="s">
        <v>712</v>
      </c>
      <c r="AF1026" s="245" t="s">
        <v>151</v>
      </c>
      <c r="AI1026" s="245" t="s">
        <v>149</v>
      </c>
      <c r="AK1026" s="245" t="s">
        <v>149</v>
      </c>
      <c r="AL1026" s="245" t="s">
        <v>151</v>
      </c>
      <c r="AM1026" s="245" t="s">
        <v>149</v>
      </c>
      <c r="AN1026" s="245" t="s">
        <v>149</v>
      </c>
      <c r="AO1026" s="245" t="s">
        <v>149</v>
      </c>
      <c r="AP1026" s="245" t="s">
        <v>149</v>
      </c>
      <c r="AQ1026" s="245" t="s">
        <v>149</v>
      </c>
      <c r="AR1026" s="245" t="s">
        <v>149</v>
      </c>
      <c r="AT1026" s="245" t="s">
        <v>769</v>
      </c>
    </row>
    <row r="1027" spans="1:46" s="245" customFormat="1" ht="13.8" x14ac:dyDescent="0.25">
      <c r="A1027" s="245">
        <v>427858</v>
      </c>
      <c r="B1027" s="245" t="s">
        <v>712</v>
      </c>
      <c r="Q1027" s="245" t="s">
        <v>153</v>
      </c>
      <c r="AN1027" s="245" t="s">
        <v>149</v>
      </c>
      <c r="AO1027" s="245" t="s">
        <v>149</v>
      </c>
      <c r="AP1027" s="245" t="s">
        <v>149</v>
      </c>
      <c r="AQ1027" s="245" t="s">
        <v>149</v>
      </c>
      <c r="AR1027" s="245" t="s">
        <v>149</v>
      </c>
      <c r="AT1027" s="245" t="s">
        <v>769</v>
      </c>
    </row>
    <row r="1028" spans="1:46" s="245" customFormat="1" ht="13.8" x14ac:dyDescent="0.25">
      <c r="A1028" s="245">
        <v>427859</v>
      </c>
      <c r="B1028" s="245" t="s">
        <v>712</v>
      </c>
      <c r="AM1028" s="245" t="s">
        <v>151</v>
      </c>
      <c r="AN1028" s="245" t="s">
        <v>149</v>
      </c>
      <c r="AO1028" s="245" t="s">
        <v>149</v>
      </c>
      <c r="AP1028" s="245" t="s">
        <v>149</v>
      </c>
      <c r="AQ1028" s="245" t="s">
        <v>149</v>
      </c>
      <c r="AR1028" s="245" t="s">
        <v>149</v>
      </c>
      <c r="AT1028" s="245" t="s">
        <v>769</v>
      </c>
    </row>
    <row r="1029" spans="1:46" s="245" customFormat="1" ht="13.8" x14ac:dyDescent="0.25">
      <c r="A1029" s="245">
        <v>427862</v>
      </c>
      <c r="B1029" s="245" t="s">
        <v>712</v>
      </c>
      <c r="V1029" s="245" t="s">
        <v>151</v>
      </c>
      <c r="AN1029" s="245" t="s">
        <v>149</v>
      </c>
      <c r="AO1029" s="245" t="s">
        <v>149</v>
      </c>
      <c r="AP1029" s="245" t="s">
        <v>149</v>
      </c>
      <c r="AQ1029" s="245" t="s">
        <v>149</v>
      </c>
      <c r="AR1029" s="245" t="s">
        <v>149</v>
      </c>
      <c r="AT1029" s="245" t="s">
        <v>769</v>
      </c>
    </row>
    <row r="1030" spans="1:46" s="245" customFormat="1" ht="13.8" x14ac:dyDescent="0.25">
      <c r="A1030" s="245">
        <v>427879</v>
      </c>
      <c r="B1030" s="245" t="s">
        <v>712</v>
      </c>
      <c r="AG1030" s="245" t="s">
        <v>151</v>
      </c>
      <c r="AN1030" s="245" t="s">
        <v>149</v>
      </c>
      <c r="AO1030" s="245" t="s">
        <v>149</v>
      </c>
      <c r="AP1030" s="245" t="s">
        <v>149</v>
      </c>
      <c r="AQ1030" s="245" t="s">
        <v>149</v>
      </c>
      <c r="AR1030" s="245" t="s">
        <v>149</v>
      </c>
      <c r="AT1030" s="245" t="s">
        <v>769</v>
      </c>
    </row>
    <row r="1031" spans="1:46" s="245" customFormat="1" ht="13.8" x14ac:dyDescent="0.25">
      <c r="A1031" s="245">
        <v>427882</v>
      </c>
      <c r="B1031" s="245" t="s">
        <v>712</v>
      </c>
      <c r="R1031" s="245" t="s">
        <v>151</v>
      </c>
      <c r="AE1031" s="245" t="s">
        <v>149</v>
      </c>
      <c r="AF1031" s="245" t="s">
        <v>149</v>
      </c>
      <c r="AK1031" s="245" t="s">
        <v>149</v>
      </c>
      <c r="AL1031" s="245" t="s">
        <v>149</v>
      </c>
      <c r="AM1031" s="245" t="s">
        <v>149</v>
      </c>
      <c r="AN1031" s="245" t="s">
        <v>149</v>
      </c>
      <c r="AO1031" s="245" t="s">
        <v>149</v>
      </c>
      <c r="AP1031" s="245" t="s">
        <v>149</v>
      </c>
      <c r="AQ1031" s="245" t="s">
        <v>149</v>
      </c>
      <c r="AR1031" s="245" t="s">
        <v>149</v>
      </c>
      <c r="AT1031" s="245" t="s">
        <v>769</v>
      </c>
    </row>
    <row r="1032" spans="1:46" s="245" customFormat="1" ht="13.8" x14ac:dyDescent="0.25">
      <c r="A1032" s="245">
        <v>427886</v>
      </c>
      <c r="B1032" s="245" t="s">
        <v>712</v>
      </c>
      <c r="AN1032" s="245" t="s">
        <v>149</v>
      </c>
      <c r="AO1032" s="245" t="s">
        <v>149</v>
      </c>
      <c r="AP1032" s="245" t="s">
        <v>149</v>
      </c>
      <c r="AQ1032" s="245" t="s">
        <v>149</v>
      </c>
      <c r="AR1032" s="245" t="s">
        <v>149</v>
      </c>
      <c r="AT1032" s="245" t="s">
        <v>769</v>
      </c>
    </row>
    <row r="1033" spans="1:46" s="245" customFormat="1" ht="13.8" x14ac:dyDescent="0.25">
      <c r="A1033" s="245">
        <v>427895</v>
      </c>
      <c r="B1033" s="245" t="s">
        <v>769</v>
      </c>
      <c r="H1033" s="245" t="s">
        <v>153</v>
      </c>
      <c r="U1033" s="245" t="s">
        <v>153</v>
      </c>
      <c r="AI1033" s="245" t="s">
        <v>149</v>
      </c>
      <c r="AJ1033" s="245" t="s">
        <v>149</v>
      </c>
      <c r="AK1033" s="245" t="s">
        <v>149</v>
      </c>
      <c r="AL1033" s="245" t="s">
        <v>149</v>
      </c>
      <c r="AM1033" s="245" t="s">
        <v>149</v>
      </c>
      <c r="AT1033" s="245" t="s">
        <v>158</v>
      </c>
    </row>
    <row r="1034" spans="1:46" s="245" customFormat="1" ht="13.8" x14ac:dyDescent="0.25">
      <c r="A1034" s="245">
        <v>427899</v>
      </c>
      <c r="B1034" s="245" t="s">
        <v>712</v>
      </c>
      <c r="P1034" s="245" t="s">
        <v>153</v>
      </c>
      <c r="U1034" s="245" t="s">
        <v>151</v>
      </c>
      <c r="AF1034" s="245" t="s">
        <v>149</v>
      </c>
      <c r="AI1034" s="245" t="s">
        <v>151</v>
      </c>
      <c r="AJ1034" s="245" t="s">
        <v>151</v>
      </c>
      <c r="AK1034" s="245" t="s">
        <v>149</v>
      </c>
      <c r="AL1034" s="245" t="s">
        <v>149</v>
      </c>
      <c r="AM1034" s="245" t="s">
        <v>149</v>
      </c>
      <c r="AN1034" s="245" t="s">
        <v>149</v>
      </c>
      <c r="AO1034" s="245" t="s">
        <v>149</v>
      </c>
      <c r="AP1034" s="245" t="s">
        <v>149</v>
      </c>
      <c r="AQ1034" s="245" t="s">
        <v>149</v>
      </c>
      <c r="AR1034" s="245" t="s">
        <v>149</v>
      </c>
      <c r="AT1034" s="245" t="s">
        <v>769</v>
      </c>
    </row>
    <row r="1035" spans="1:46" s="245" customFormat="1" ht="13.8" x14ac:dyDescent="0.25">
      <c r="A1035" s="245">
        <v>427903</v>
      </c>
      <c r="B1035" s="245" t="s">
        <v>712</v>
      </c>
      <c r="Q1035" s="245" t="s">
        <v>153</v>
      </c>
      <c r="AF1035" s="245" t="s">
        <v>151</v>
      </c>
      <c r="AL1035" s="245" t="s">
        <v>149</v>
      </c>
      <c r="AN1035" s="245" t="s">
        <v>149</v>
      </c>
      <c r="AO1035" s="245" t="s">
        <v>149</v>
      </c>
      <c r="AP1035" s="245" t="s">
        <v>149</v>
      </c>
      <c r="AQ1035" s="245" t="s">
        <v>149</v>
      </c>
      <c r="AR1035" s="245" t="s">
        <v>149</v>
      </c>
      <c r="AT1035" s="245" t="s">
        <v>769</v>
      </c>
    </row>
    <row r="1036" spans="1:46" s="245" customFormat="1" ht="13.8" x14ac:dyDescent="0.25">
      <c r="A1036" s="245">
        <v>427908</v>
      </c>
      <c r="B1036" s="245" t="s">
        <v>712</v>
      </c>
      <c r="AN1036" s="245" t="s">
        <v>149</v>
      </c>
      <c r="AO1036" s="245" t="s">
        <v>149</v>
      </c>
      <c r="AP1036" s="245" t="s">
        <v>149</v>
      </c>
      <c r="AQ1036" s="245" t="s">
        <v>149</v>
      </c>
      <c r="AR1036" s="245" t="s">
        <v>149</v>
      </c>
      <c r="AT1036" s="245" t="s">
        <v>769</v>
      </c>
    </row>
    <row r="1037" spans="1:46" s="245" customFormat="1" ht="13.8" x14ac:dyDescent="0.25">
      <c r="A1037" s="245">
        <v>427909</v>
      </c>
      <c r="B1037" s="245" t="s">
        <v>712</v>
      </c>
      <c r="AJ1037" s="245" t="s">
        <v>151</v>
      </c>
      <c r="AL1037" s="245" t="s">
        <v>151</v>
      </c>
      <c r="AM1037" s="245" t="s">
        <v>151</v>
      </c>
      <c r="AN1037" s="245" t="s">
        <v>149</v>
      </c>
      <c r="AO1037" s="245" t="s">
        <v>149</v>
      </c>
      <c r="AP1037" s="245" t="s">
        <v>149</v>
      </c>
      <c r="AQ1037" s="245" t="s">
        <v>149</v>
      </c>
      <c r="AR1037" s="245" t="s">
        <v>149</v>
      </c>
      <c r="AT1037" s="245" t="s">
        <v>769</v>
      </c>
    </row>
    <row r="1038" spans="1:46" s="245" customFormat="1" ht="13.8" x14ac:dyDescent="0.25">
      <c r="A1038" s="245">
        <v>427911</v>
      </c>
      <c r="B1038" s="245" t="s">
        <v>712</v>
      </c>
      <c r="AE1038" s="245" t="s">
        <v>151</v>
      </c>
      <c r="AG1038" s="245" t="s">
        <v>153</v>
      </c>
      <c r="AI1038" s="245" t="s">
        <v>151</v>
      </c>
      <c r="AM1038" s="245" t="s">
        <v>151</v>
      </c>
      <c r="AN1038" s="245" t="s">
        <v>149</v>
      </c>
      <c r="AO1038" s="245" t="s">
        <v>149</v>
      </c>
      <c r="AP1038" s="245" t="s">
        <v>149</v>
      </c>
      <c r="AQ1038" s="245" t="s">
        <v>149</v>
      </c>
      <c r="AR1038" s="245" t="s">
        <v>149</v>
      </c>
      <c r="AT1038" s="245" t="s">
        <v>769</v>
      </c>
    </row>
    <row r="1039" spans="1:46" s="245" customFormat="1" ht="13.8" x14ac:dyDescent="0.25">
      <c r="A1039" s="245">
        <v>427912</v>
      </c>
      <c r="B1039" s="245" t="s">
        <v>769</v>
      </c>
      <c r="V1039" s="245" t="s">
        <v>153</v>
      </c>
      <c r="Z1039" s="245" t="s">
        <v>153</v>
      </c>
      <c r="AE1039" s="245" t="s">
        <v>151</v>
      </c>
      <c r="AG1039" s="245" t="s">
        <v>151</v>
      </c>
      <c r="AI1039" s="245" t="s">
        <v>149</v>
      </c>
      <c r="AJ1039" s="245" t="s">
        <v>149</v>
      </c>
      <c r="AK1039" s="245" t="s">
        <v>149</v>
      </c>
      <c r="AL1039" s="245" t="s">
        <v>149</v>
      </c>
      <c r="AM1039" s="245" t="s">
        <v>149</v>
      </c>
      <c r="AT1039" s="245" t="s">
        <v>158</v>
      </c>
    </row>
    <row r="1040" spans="1:46" s="245" customFormat="1" ht="13.8" x14ac:dyDescent="0.25">
      <c r="A1040" s="245">
        <v>427918</v>
      </c>
      <c r="B1040" s="245" t="s">
        <v>712</v>
      </c>
      <c r="AN1040" s="245" t="s">
        <v>149</v>
      </c>
      <c r="AO1040" s="245" t="s">
        <v>149</v>
      </c>
      <c r="AP1040" s="245" t="s">
        <v>149</v>
      </c>
      <c r="AQ1040" s="245" t="s">
        <v>149</v>
      </c>
      <c r="AR1040" s="245" t="s">
        <v>149</v>
      </c>
      <c r="AT1040" s="245" t="s">
        <v>769</v>
      </c>
    </row>
    <row r="1041" spans="1:46" s="245" customFormat="1" ht="13.8" x14ac:dyDescent="0.25">
      <c r="A1041" s="245">
        <v>427919</v>
      </c>
      <c r="B1041" s="245" t="s">
        <v>712</v>
      </c>
      <c r="AN1041" s="245" t="s">
        <v>149</v>
      </c>
      <c r="AO1041" s="245" t="s">
        <v>149</v>
      </c>
      <c r="AP1041" s="245" t="s">
        <v>149</v>
      </c>
      <c r="AQ1041" s="245" t="s">
        <v>149</v>
      </c>
      <c r="AR1041" s="245" t="s">
        <v>149</v>
      </c>
      <c r="AT1041" s="245" t="s">
        <v>769</v>
      </c>
    </row>
    <row r="1042" spans="1:46" s="245" customFormat="1" ht="13.8" x14ac:dyDescent="0.25">
      <c r="A1042" s="245">
        <v>427922</v>
      </c>
      <c r="B1042" s="245" t="s">
        <v>712</v>
      </c>
      <c r="S1042" s="245" t="s">
        <v>149</v>
      </c>
      <c r="AN1042" s="245" t="s">
        <v>149</v>
      </c>
      <c r="AO1042" s="245" t="s">
        <v>149</v>
      </c>
      <c r="AP1042" s="245" t="s">
        <v>149</v>
      </c>
      <c r="AQ1042" s="245" t="s">
        <v>149</v>
      </c>
      <c r="AR1042" s="245" t="s">
        <v>149</v>
      </c>
      <c r="AT1042" s="245" t="s">
        <v>769</v>
      </c>
    </row>
    <row r="1043" spans="1:46" s="245" customFormat="1" ht="13.8" x14ac:dyDescent="0.25">
      <c r="A1043" s="245">
        <v>427929</v>
      </c>
      <c r="B1043" s="245" t="s">
        <v>712</v>
      </c>
      <c r="L1043" s="245" t="s">
        <v>153</v>
      </c>
      <c r="AE1043" s="245" t="s">
        <v>151</v>
      </c>
      <c r="AN1043" s="245" t="s">
        <v>149</v>
      </c>
      <c r="AO1043" s="245" t="s">
        <v>149</v>
      </c>
      <c r="AP1043" s="245" t="s">
        <v>149</v>
      </c>
      <c r="AQ1043" s="245" t="s">
        <v>149</v>
      </c>
      <c r="AR1043" s="245" t="s">
        <v>149</v>
      </c>
      <c r="AT1043" s="245" t="s">
        <v>769</v>
      </c>
    </row>
    <row r="1044" spans="1:46" s="245" customFormat="1" ht="13.8" x14ac:dyDescent="0.25">
      <c r="A1044" s="245">
        <v>427933</v>
      </c>
      <c r="B1044" s="245" t="s">
        <v>712</v>
      </c>
      <c r="AJ1044" s="245" t="s">
        <v>151</v>
      </c>
      <c r="AK1044" s="245" t="s">
        <v>151</v>
      </c>
      <c r="AL1044" s="245" t="s">
        <v>151</v>
      </c>
      <c r="AM1044" s="245" t="s">
        <v>151</v>
      </c>
      <c r="AN1044" s="245" t="s">
        <v>149</v>
      </c>
      <c r="AO1044" s="245" t="s">
        <v>149</v>
      </c>
      <c r="AP1044" s="245" t="s">
        <v>149</v>
      </c>
      <c r="AQ1044" s="245" t="s">
        <v>149</v>
      </c>
      <c r="AR1044" s="245" t="s">
        <v>149</v>
      </c>
      <c r="AT1044" s="245" t="s">
        <v>769</v>
      </c>
    </row>
    <row r="1045" spans="1:46" s="245" customFormat="1" ht="13.8" x14ac:dyDescent="0.25">
      <c r="A1045" s="245">
        <v>427934</v>
      </c>
      <c r="B1045" s="245" t="s">
        <v>712</v>
      </c>
      <c r="R1045" s="245" t="s">
        <v>149</v>
      </c>
      <c r="AG1045" s="245" t="s">
        <v>151</v>
      </c>
      <c r="AI1045" s="245" t="s">
        <v>149</v>
      </c>
      <c r="AJ1045" s="245" t="s">
        <v>149</v>
      </c>
      <c r="AK1045" s="245" t="s">
        <v>149</v>
      </c>
      <c r="AL1045" s="245" t="s">
        <v>149</v>
      </c>
      <c r="AM1045" s="245" t="s">
        <v>149</v>
      </c>
      <c r="AN1045" s="245" t="s">
        <v>149</v>
      </c>
      <c r="AO1045" s="245" t="s">
        <v>149</v>
      </c>
      <c r="AP1045" s="245" t="s">
        <v>149</v>
      </c>
      <c r="AQ1045" s="245" t="s">
        <v>149</v>
      </c>
      <c r="AR1045" s="245" t="s">
        <v>149</v>
      </c>
      <c r="AT1045" s="245" t="s">
        <v>769</v>
      </c>
    </row>
    <row r="1046" spans="1:46" s="245" customFormat="1" ht="13.8" x14ac:dyDescent="0.25">
      <c r="A1046" s="245">
        <v>427935</v>
      </c>
      <c r="B1046" s="245" t="s">
        <v>769</v>
      </c>
      <c r="V1046" s="245" t="s">
        <v>153</v>
      </c>
      <c r="X1046" s="245" t="s">
        <v>153</v>
      </c>
      <c r="AD1046" s="245" t="s">
        <v>153</v>
      </c>
      <c r="AG1046" s="245" t="s">
        <v>153</v>
      </c>
      <c r="AI1046" s="245" t="s">
        <v>149</v>
      </c>
      <c r="AJ1046" s="245" t="s">
        <v>149</v>
      </c>
      <c r="AK1046" s="245" t="s">
        <v>149</v>
      </c>
      <c r="AL1046" s="245" t="s">
        <v>149</v>
      </c>
      <c r="AM1046" s="245" t="s">
        <v>149</v>
      </c>
      <c r="AT1046" s="245" t="s">
        <v>158</v>
      </c>
    </row>
    <row r="1047" spans="1:46" s="245" customFormat="1" ht="13.8" x14ac:dyDescent="0.25">
      <c r="A1047" s="245">
        <v>427936</v>
      </c>
      <c r="B1047" s="245" t="s">
        <v>712</v>
      </c>
      <c r="AI1047" s="245" t="s">
        <v>151</v>
      </c>
      <c r="AK1047" s="245" t="s">
        <v>151</v>
      </c>
      <c r="AN1047" s="245" t="s">
        <v>149</v>
      </c>
      <c r="AO1047" s="245" t="s">
        <v>149</v>
      </c>
      <c r="AP1047" s="245" t="s">
        <v>149</v>
      </c>
      <c r="AQ1047" s="245" t="s">
        <v>149</v>
      </c>
      <c r="AR1047" s="245" t="s">
        <v>149</v>
      </c>
      <c r="AT1047" s="245" t="s">
        <v>769</v>
      </c>
    </row>
    <row r="1048" spans="1:46" s="245" customFormat="1" ht="13.8" x14ac:dyDescent="0.25">
      <c r="A1048" s="245">
        <v>427947</v>
      </c>
      <c r="B1048" s="245" t="s">
        <v>712</v>
      </c>
      <c r="Z1048" s="245" t="s">
        <v>153</v>
      </c>
      <c r="AA1048" s="245" t="s">
        <v>153</v>
      </c>
      <c r="AG1048" s="245" t="s">
        <v>151</v>
      </c>
      <c r="AI1048" s="245" t="s">
        <v>149</v>
      </c>
      <c r="AJ1048" s="245" t="s">
        <v>149</v>
      </c>
      <c r="AK1048" s="245" t="s">
        <v>149</v>
      </c>
      <c r="AL1048" s="245" t="s">
        <v>149</v>
      </c>
      <c r="AM1048" s="245" t="s">
        <v>149</v>
      </c>
      <c r="AN1048" s="245" t="s">
        <v>149</v>
      </c>
      <c r="AO1048" s="245" t="s">
        <v>149</v>
      </c>
      <c r="AP1048" s="245" t="s">
        <v>149</v>
      </c>
      <c r="AQ1048" s="245" t="s">
        <v>149</v>
      </c>
      <c r="AR1048" s="245" t="s">
        <v>149</v>
      </c>
      <c r="AT1048" s="245" t="s">
        <v>769</v>
      </c>
    </row>
    <row r="1049" spans="1:46" s="245" customFormat="1" ht="13.8" x14ac:dyDescent="0.25">
      <c r="A1049" s="245">
        <v>427964</v>
      </c>
      <c r="B1049" s="245" t="s">
        <v>769</v>
      </c>
      <c r="Y1049" s="245" t="s">
        <v>153</v>
      </c>
      <c r="AD1049" s="245" t="s">
        <v>151</v>
      </c>
      <c r="AF1049" s="245" t="s">
        <v>151</v>
      </c>
      <c r="AG1049" s="245" t="s">
        <v>151</v>
      </c>
      <c r="AI1049" s="245" t="s">
        <v>149</v>
      </c>
      <c r="AJ1049" s="245" t="s">
        <v>149</v>
      </c>
      <c r="AK1049" s="245" t="s">
        <v>149</v>
      </c>
      <c r="AL1049" s="245" t="s">
        <v>149</v>
      </c>
      <c r="AM1049" s="245" t="s">
        <v>149</v>
      </c>
      <c r="AT1049" s="245" t="s">
        <v>158</v>
      </c>
    </row>
    <row r="1050" spans="1:46" s="245" customFormat="1" ht="13.8" x14ac:dyDescent="0.25">
      <c r="A1050" s="245">
        <v>427967</v>
      </c>
      <c r="B1050" s="245" t="s">
        <v>712</v>
      </c>
      <c r="AN1050" s="245" t="s">
        <v>149</v>
      </c>
      <c r="AO1050" s="245" t="s">
        <v>149</v>
      </c>
      <c r="AP1050" s="245" t="s">
        <v>149</v>
      </c>
      <c r="AQ1050" s="245" t="s">
        <v>149</v>
      </c>
      <c r="AR1050" s="245" t="s">
        <v>149</v>
      </c>
      <c r="AT1050" s="245" t="s">
        <v>769</v>
      </c>
    </row>
    <row r="1051" spans="1:46" s="245" customFormat="1" ht="13.8" x14ac:dyDescent="0.25">
      <c r="A1051" s="245">
        <v>427970</v>
      </c>
      <c r="B1051" s="245" t="s">
        <v>712</v>
      </c>
      <c r="AN1051" s="245" t="s">
        <v>149</v>
      </c>
      <c r="AO1051" s="245" t="s">
        <v>149</v>
      </c>
      <c r="AP1051" s="245" t="s">
        <v>149</v>
      </c>
      <c r="AQ1051" s="245" t="s">
        <v>149</v>
      </c>
      <c r="AR1051" s="245" t="s">
        <v>149</v>
      </c>
      <c r="AT1051" s="245" t="s">
        <v>769</v>
      </c>
    </row>
    <row r="1052" spans="1:46" s="245" customFormat="1" ht="13.8" x14ac:dyDescent="0.25">
      <c r="A1052" s="245">
        <v>427971</v>
      </c>
      <c r="B1052" s="245" t="s">
        <v>712</v>
      </c>
      <c r="AI1052" s="245" t="s">
        <v>149</v>
      </c>
      <c r="AJ1052" s="245" t="s">
        <v>149</v>
      </c>
      <c r="AK1052" s="245" t="s">
        <v>149</v>
      </c>
      <c r="AL1052" s="245" t="s">
        <v>149</v>
      </c>
      <c r="AM1052" s="245" t="s">
        <v>149</v>
      </c>
      <c r="AN1052" s="245" t="s">
        <v>149</v>
      </c>
      <c r="AO1052" s="245" t="s">
        <v>149</v>
      </c>
      <c r="AP1052" s="245" t="s">
        <v>149</v>
      </c>
      <c r="AQ1052" s="245" t="s">
        <v>149</v>
      </c>
      <c r="AR1052" s="245" t="s">
        <v>149</v>
      </c>
      <c r="AT1052" s="245" t="s">
        <v>769</v>
      </c>
    </row>
    <row r="1053" spans="1:46" s="245" customFormat="1" ht="13.8" x14ac:dyDescent="0.25">
      <c r="A1053" s="245">
        <v>427973</v>
      </c>
      <c r="B1053" s="245" t="s">
        <v>712</v>
      </c>
      <c r="AD1053" s="245" t="s">
        <v>153</v>
      </c>
      <c r="AJ1053" s="245" t="s">
        <v>151</v>
      </c>
      <c r="AN1053" s="245" t="s">
        <v>149</v>
      </c>
      <c r="AO1053" s="245" t="s">
        <v>149</v>
      </c>
      <c r="AP1053" s="245" t="s">
        <v>149</v>
      </c>
      <c r="AQ1053" s="245" t="s">
        <v>149</v>
      </c>
      <c r="AR1053" s="245" t="s">
        <v>149</v>
      </c>
      <c r="AT1053" s="245" t="s">
        <v>769</v>
      </c>
    </row>
    <row r="1054" spans="1:46" s="245" customFormat="1" ht="13.8" x14ac:dyDescent="0.25">
      <c r="A1054" s="245">
        <v>427976</v>
      </c>
      <c r="B1054" s="245" t="s">
        <v>712</v>
      </c>
      <c r="AA1054" s="245" t="s">
        <v>153</v>
      </c>
      <c r="AC1054" s="245" t="s">
        <v>153</v>
      </c>
      <c r="AF1054" s="245" t="s">
        <v>151</v>
      </c>
      <c r="AI1054" s="245" t="s">
        <v>149</v>
      </c>
      <c r="AJ1054" s="245" t="s">
        <v>149</v>
      </c>
      <c r="AK1054" s="245" t="s">
        <v>149</v>
      </c>
      <c r="AL1054" s="245" t="s">
        <v>149</v>
      </c>
      <c r="AM1054" s="245" t="s">
        <v>149</v>
      </c>
      <c r="AN1054" s="245" t="s">
        <v>149</v>
      </c>
      <c r="AO1054" s="245" t="s">
        <v>149</v>
      </c>
      <c r="AP1054" s="245" t="s">
        <v>149</v>
      </c>
      <c r="AQ1054" s="245" t="s">
        <v>149</v>
      </c>
      <c r="AR1054" s="245" t="s">
        <v>149</v>
      </c>
      <c r="AT1054" s="245" t="s">
        <v>712</v>
      </c>
    </row>
    <row r="1055" spans="1:46" s="245" customFormat="1" ht="13.8" x14ac:dyDescent="0.25">
      <c r="A1055" s="245">
        <v>427977</v>
      </c>
      <c r="B1055" s="245" t="s">
        <v>712</v>
      </c>
      <c r="AN1055" s="245" t="s">
        <v>149</v>
      </c>
      <c r="AO1055" s="245" t="s">
        <v>149</v>
      </c>
      <c r="AP1055" s="245" t="s">
        <v>149</v>
      </c>
      <c r="AQ1055" s="245" t="s">
        <v>149</v>
      </c>
      <c r="AR1055" s="245" t="s">
        <v>149</v>
      </c>
      <c r="AT1055" s="245" t="s">
        <v>769</v>
      </c>
    </row>
    <row r="1056" spans="1:46" s="245" customFormat="1" ht="13.8" x14ac:dyDescent="0.25">
      <c r="A1056" s="245">
        <v>427981</v>
      </c>
      <c r="B1056" s="245" t="s">
        <v>712</v>
      </c>
      <c r="M1056" s="245" t="s">
        <v>153</v>
      </c>
      <c r="P1056" s="245" t="s">
        <v>153</v>
      </c>
      <c r="AN1056" s="245" t="s">
        <v>149</v>
      </c>
      <c r="AO1056" s="245" t="s">
        <v>149</v>
      </c>
      <c r="AP1056" s="245" t="s">
        <v>149</v>
      </c>
      <c r="AQ1056" s="245" t="s">
        <v>149</v>
      </c>
      <c r="AR1056" s="245" t="s">
        <v>149</v>
      </c>
      <c r="AT1056" s="245" t="s">
        <v>769</v>
      </c>
    </row>
    <row r="1057" spans="1:46" s="245" customFormat="1" ht="13.8" x14ac:dyDescent="0.25">
      <c r="A1057" s="245">
        <v>427986</v>
      </c>
      <c r="B1057" s="245" t="s">
        <v>712</v>
      </c>
      <c r="U1057" s="245" t="s">
        <v>153</v>
      </c>
      <c r="X1057" s="245" t="s">
        <v>153</v>
      </c>
      <c r="AG1057" s="245" t="s">
        <v>153</v>
      </c>
      <c r="AN1057" s="245" t="s">
        <v>149</v>
      </c>
      <c r="AO1057" s="245" t="s">
        <v>149</v>
      </c>
      <c r="AP1057" s="245" t="s">
        <v>149</v>
      </c>
      <c r="AQ1057" s="245" t="s">
        <v>149</v>
      </c>
      <c r="AR1057" s="245" t="s">
        <v>149</v>
      </c>
      <c r="AT1057" s="245" t="s">
        <v>769</v>
      </c>
    </row>
    <row r="1058" spans="1:46" s="245" customFormat="1" ht="13.8" x14ac:dyDescent="0.25">
      <c r="A1058" s="245">
        <v>427988</v>
      </c>
      <c r="B1058" s="245" t="s">
        <v>712</v>
      </c>
      <c r="Z1058" s="245" t="s">
        <v>149</v>
      </c>
      <c r="AI1058" s="245" t="s">
        <v>149</v>
      </c>
      <c r="AJ1058" s="245" t="s">
        <v>149</v>
      </c>
      <c r="AL1058" s="245" t="s">
        <v>149</v>
      </c>
      <c r="AM1058" s="245" t="s">
        <v>149</v>
      </c>
      <c r="AN1058" s="245" t="s">
        <v>149</v>
      </c>
      <c r="AO1058" s="245" t="s">
        <v>149</v>
      </c>
      <c r="AP1058" s="245" t="s">
        <v>149</v>
      </c>
      <c r="AQ1058" s="245" t="s">
        <v>149</v>
      </c>
      <c r="AR1058" s="245" t="s">
        <v>149</v>
      </c>
      <c r="AT1058" s="245" t="s">
        <v>769</v>
      </c>
    </row>
    <row r="1059" spans="1:46" s="245" customFormat="1" ht="13.8" x14ac:dyDescent="0.25">
      <c r="A1059" s="245">
        <v>427989</v>
      </c>
      <c r="B1059" s="245" t="s">
        <v>712</v>
      </c>
      <c r="AC1059" s="245" t="s">
        <v>153</v>
      </c>
      <c r="AG1059" s="245" t="s">
        <v>151</v>
      </c>
      <c r="AM1059" s="245" t="s">
        <v>151</v>
      </c>
      <c r="AN1059" s="245" t="s">
        <v>149</v>
      </c>
      <c r="AO1059" s="245" t="s">
        <v>149</v>
      </c>
      <c r="AP1059" s="245" t="s">
        <v>149</v>
      </c>
      <c r="AQ1059" s="245" t="s">
        <v>149</v>
      </c>
      <c r="AR1059" s="245" t="s">
        <v>149</v>
      </c>
      <c r="AT1059" s="245" t="s">
        <v>769</v>
      </c>
    </row>
    <row r="1060" spans="1:46" s="245" customFormat="1" ht="13.8" x14ac:dyDescent="0.25">
      <c r="A1060" s="245">
        <v>427994</v>
      </c>
      <c r="B1060" s="245" t="s">
        <v>712</v>
      </c>
      <c r="AN1060" s="245" t="s">
        <v>149</v>
      </c>
      <c r="AO1060" s="245" t="s">
        <v>149</v>
      </c>
      <c r="AP1060" s="245" t="s">
        <v>149</v>
      </c>
      <c r="AQ1060" s="245" t="s">
        <v>149</v>
      </c>
      <c r="AR1060" s="245" t="s">
        <v>149</v>
      </c>
      <c r="AT1060" s="245" t="s">
        <v>769</v>
      </c>
    </row>
    <row r="1061" spans="1:46" s="245" customFormat="1" ht="13.8" x14ac:dyDescent="0.25">
      <c r="A1061" s="245">
        <v>427999</v>
      </c>
      <c r="B1061" s="245" t="s">
        <v>712</v>
      </c>
      <c r="Z1061" s="245" t="s">
        <v>153</v>
      </c>
      <c r="AM1061" s="245" t="s">
        <v>151</v>
      </c>
      <c r="AN1061" s="245" t="s">
        <v>149</v>
      </c>
      <c r="AO1061" s="245" t="s">
        <v>149</v>
      </c>
      <c r="AP1061" s="245" t="s">
        <v>149</v>
      </c>
      <c r="AQ1061" s="245" t="s">
        <v>149</v>
      </c>
      <c r="AR1061" s="245" t="s">
        <v>149</v>
      </c>
      <c r="AT1061" s="245" t="s">
        <v>769</v>
      </c>
    </row>
    <row r="1062" spans="1:46" s="245" customFormat="1" ht="13.8" x14ac:dyDescent="0.25">
      <c r="A1062" s="245">
        <v>428007</v>
      </c>
      <c r="B1062" s="245" t="s">
        <v>712</v>
      </c>
      <c r="AN1062" s="245" t="s">
        <v>149</v>
      </c>
      <c r="AO1062" s="245" t="s">
        <v>149</v>
      </c>
      <c r="AP1062" s="245" t="s">
        <v>149</v>
      </c>
      <c r="AQ1062" s="245" t="s">
        <v>149</v>
      </c>
      <c r="AR1062" s="245" t="s">
        <v>149</v>
      </c>
      <c r="AT1062" s="245" t="s">
        <v>769</v>
      </c>
    </row>
    <row r="1063" spans="1:46" s="245" customFormat="1" ht="13.8" x14ac:dyDescent="0.25">
      <c r="A1063" s="245">
        <v>428010</v>
      </c>
      <c r="B1063" s="245" t="s">
        <v>712</v>
      </c>
      <c r="AN1063" s="245" t="s">
        <v>149</v>
      </c>
      <c r="AO1063" s="245" t="s">
        <v>149</v>
      </c>
      <c r="AP1063" s="245" t="s">
        <v>149</v>
      </c>
      <c r="AQ1063" s="245" t="s">
        <v>149</v>
      </c>
      <c r="AR1063" s="245" t="s">
        <v>149</v>
      </c>
      <c r="AT1063" s="245" t="s">
        <v>769</v>
      </c>
    </row>
    <row r="1064" spans="1:46" s="245" customFormat="1" ht="13.8" x14ac:dyDescent="0.25">
      <c r="A1064" s="245">
        <v>428014</v>
      </c>
      <c r="B1064" s="245" t="s">
        <v>712</v>
      </c>
      <c r="AL1064" s="245" t="s">
        <v>149</v>
      </c>
      <c r="AN1064" s="245" t="s">
        <v>149</v>
      </c>
      <c r="AO1064" s="245" t="s">
        <v>149</v>
      </c>
      <c r="AP1064" s="245" t="s">
        <v>149</v>
      </c>
      <c r="AQ1064" s="245" t="s">
        <v>149</v>
      </c>
      <c r="AR1064" s="245" t="s">
        <v>149</v>
      </c>
      <c r="AT1064" s="245" t="s">
        <v>769</v>
      </c>
    </row>
    <row r="1065" spans="1:46" s="245" customFormat="1" ht="13.8" x14ac:dyDescent="0.25">
      <c r="A1065" s="245">
        <v>428020</v>
      </c>
      <c r="B1065" s="245" t="s">
        <v>712</v>
      </c>
      <c r="AN1065" s="245" t="s">
        <v>149</v>
      </c>
      <c r="AO1065" s="245" t="s">
        <v>149</v>
      </c>
      <c r="AP1065" s="245" t="s">
        <v>149</v>
      </c>
      <c r="AQ1065" s="245" t="s">
        <v>149</v>
      </c>
      <c r="AR1065" s="245" t="s">
        <v>149</v>
      </c>
      <c r="AT1065" s="245" t="s">
        <v>769</v>
      </c>
    </row>
    <row r="1066" spans="1:46" s="245" customFormat="1" ht="13.8" x14ac:dyDescent="0.25">
      <c r="A1066" s="245">
        <v>428026</v>
      </c>
      <c r="B1066" s="245" t="s">
        <v>769</v>
      </c>
      <c r="Y1066" s="245" t="s">
        <v>153</v>
      </c>
      <c r="AI1066" s="245" t="s">
        <v>149</v>
      </c>
      <c r="AJ1066" s="245" t="s">
        <v>149</v>
      </c>
      <c r="AK1066" s="245" t="s">
        <v>149</v>
      </c>
      <c r="AL1066" s="245" t="s">
        <v>149</v>
      </c>
      <c r="AM1066" s="245" t="s">
        <v>149</v>
      </c>
      <c r="AT1066" s="245" t="s">
        <v>158</v>
      </c>
    </row>
    <row r="1067" spans="1:46" s="245" customFormat="1" ht="13.8" x14ac:dyDescent="0.25">
      <c r="A1067" s="245">
        <v>428030</v>
      </c>
      <c r="B1067" s="245" t="s">
        <v>712</v>
      </c>
      <c r="L1067" s="245" t="s">
        <v>149</v>
      </c>
      <c r="AL1067" s="245" t="s">
        <v>149</v>
      </c>
      <c r="AN1067" s="245" t="s">
        <v>149</v>
      </c>
      <c r="AO1067" s="245" t="s">
        <v>149</v>
      </c>
      <c r="AP1067" s="245" t="s">
        <v>149</v>
      </c>
      <c r="AQ1067" s="245" t="s">
        <v>149</v>
      </c>
      <c r="AR1067" s="245" t="s">
        <v>149</v>
      </c>
      <c r="AT1067" s="245" t="s">
        <v>769</v>
      </c>
    </row>
    <row r="1068" spans="1:46" s="245" customFormat="1" ht="13.8" x14ac:dyDescent="0.25">
      <c r="A1068" s="245">
        <v>428031</v>
      </c>
      <c r="B1068" s="245" t="s">
        <v>712</v>
      </c>
      <c r="L1068" s="245" t="s">
        <v>149</v>
      </c>
      <c r="N1068" s="245" t="s">
        <v>151</v>
      </c>
      <c r="Q1068" s="245" t="s">
        <v>151</v>
      </c>
      <c r="AL1068" s="245" t="s">
        <v>149</v>
      </c>
      <c r="AN1068" s="245" t="s">
        <v>149</v>
      </c>
      <c r="AO1068" s="245" t="s">
        <v>149</v>
      </c>
      <c r="AP1068" s="245" t="s">
        <v>149</v>
      </c>
      <c r="AQ1068" s="245" t="s">
        <v>149</v>
      </c>
      <c r="AR1068" s="245" t="s">
        <v>149</v>
      </c>
      <c r="AT1068" s="245" t="s">
        <v>769</v>
      </c>
    </row>
    <row r="1069" spans="1:46" s="245" customFormat="1" ht="13.8" x14ac:dyDescent="0.25">
      <c r="A1069" s="245">
        <v>428036</v>
      </c>
      <c r="B1069" s="245" t="s">
        <v>769</v>
      </c>
      <c r="G1069" s="245" t="s">
        <v>153</v>
      </c>
      <c r="P1069" s="245" t="s">
        <v>153</v>
      </c>
      <c r="V1069" s="245" t="s">
        <v>153</v>
      </c>
      <c r="AF1069" s="245" t="s">
        <v>153</v>
      </c>
      <c r="AI1069" s="245" t="s">
        <v>149</v>
      </c>
      <c r="AJ1069" s="245" t="s">
        <v>149</v>
      </c>
      <c r="AK1069" s="245" t="s">
        <v>149</v>
      </c>
      <c r="AL1069" s="245" t="s">
        <v>149</v>
      </c>
      <c r="AM1069" s="245" t="s">
        <v>149</v>
      </c>
      <c r="AT1069" s="245" t="s">
        <v>158</v>
      </c>
    </row>
    <row r="1070" spans="1:46" s="245" customFormat="1" ht="13.8" x14ac:dyDescent="0.25">
      <c r="A1070" s="245">
        <v>428037</v>
      </c>
      <c r="B1070" s="245" t="s">
        <v>769</v>
      </c>
      <c r="V1070" s="245" t="s">
        <v>153</v>
      </c>
      <c r="AD1070" s="245" t="s">
        <v>153</v>
      </c>
      <c r="AI1070" s="245" t="s">
        <v>149</v>
      </c>
      <c r="AJ1070" s="245" t="s">
        <v>149</v>
      </c>
      <c r="AK1070" s="245" t="s">
        <v>149</v>
      </c>
      <c r="AL1070" s="245" t="s">
        <v>149</v>
      </c>
      <c r="AM1070" s="245" t="s">
        <v>149</v>
      </c>
      <c r="AT1070" s="245" t="s">
        <v>158</v>
      </c>
    </row>
    <row r="1071" spans="1:46" s="245" customFormat="1" ht="13.8" x14ac:dyDescent="0.25">
      <c r="A1071" s="245">
        <v>428050</v>
      </c>
      <c r="B1071" s="245" t="s">
        <v>712</v>
      </c>
      <c r="AN1071" s="245" t="s">
        <v>149</v>
      </c>
      <c r="AO1071" s="245" t="s">
        <v>149</v>
      </c>
      <c r="AP1071" s="245" t="s">
        <v>149</v>
      </c>
      <c r="AQ1071" s="245" t="s">
        <v>149</v>
      </c>
      <c r="AR1071" s="245" t="s">
        <v>149</v>
      </c>
      <c r="AT1071" s="245" t="s">
        <v>769</v>
      </c>
    </row>
    <row r="1072" spans="1:46" s="245" customFormat="1" ht="13.8" x14ac:dyDescent="0.25">
      <c r="A1072" s="245">
        <v>428183</v>
      </c>
      <c r="B1072" s="245" t="s">
        <v>712</v>
      </c>
      <c r="R1072" s="245" t="s">
        <v>153</v>
      </c>
      <c r="S1072" s="245" t="s">
        <v>151</v>
      </c>
      <c r="AN1072" s="245" t="s">
        <v>149</v>
      </c>
      <c r="AO1072" s="245" t="s">
        <v>149</v>
      </c>
      <c r="AP1072" s="245" t="s">
        <v>149</v>
      </c>
      <c r="AQ1072" s="245" t="s">
        <v>149</v>
      </c>
      <c r="AR1072" s="245" t="s">
        <v>149</v>
      </c>
      <c r="AT1072" s="245" t="s">
        <v>769</v>
      </c>
    </row>
    <row r="1073" spans="1:46" s="245" customFormat="1" ht="13.8" x14ac:dyDescent="0.25">
      <c r="A1073" s="245">
        <v>428184</v>
      </c>
      <c r="B1073" s="245" t="s">
        <v>769</v>
      </c>
      <c r="V1073" s="245" t="s">
        <v>153</v>
      </c>
      <c r="AG1073" s="245" t="s">
        <v>151</v>
      </c>
      <c r="AI1073" s="245" t="s">
        <v>149</v>
      </c>
      <c r="AJ1073" s="245" t="s">
        <v>149</v>
      </c>
      <c r="AK1073" s="245" t="s">
        <v>149</v>
      </c>
      <c r="AL1073" s="245" t="s">
        <v>149</v>
      </c>
      <c r="AM1073" s="245" t="s">
        <v>149</v>
      </c>
      <c r="AT1073" s="245" t="s">
        <v>158</v>
      </c>
    </row>
    <row r="1074" spans="1:46" s="245" customFormat="1" ht="13.8" x14ac:dyDescent="0.25">
      <c r="A1074" s="245">
        <v>428221</v>
      </c>
      <c r="B1074" s="245" t="s">
        <v>712</v>
      </c>
      <c r="AG1074" s="245" t="s">
        <v>149</v>
      </c>
      <c r="AL1074" s="245" t="s">
        <v>151</v>
      </c>
      <c r="AM1074" s="245" t="s">
        <v>151</v>
      </c>
      <c r="AN1074" s="245" t="s">
        <v>149</v>
      </c>
      <c r="AO1074" s="245" t="s">
        <v>149</v>
      </c>
      <c r="AP1074" s="245" t="s">
        <v>149</v>
      </c>
      <c r="AQ1074" s="245" t="s">
        <v>149</v>
      </c>
      <c r="AR1074" s="245" t="s">
        <v>149</v>
      </c>
      <c r="AT1074" s="245" t="s">
        <v>769</v>
      </c>
    </row>
    <row r="1075" spans="1:46" s="245" customFormat="1" ht="13.8" x14ac:dyDescent="0.25">
      <c r="A1075" s="245">
        <v>428237</v>
      </c>
      <c r="B1075" s="245" t="s">
        <v>769</v>
      </c>
      <c r="AD1075" s="245" t="s">
        <v>149</v>
      </c>
      <c r="AE1075" s="245" t="s">
        <v>149</v>
      </c>
      <c r="AF1075" s="245" t="s">
        <v>149</v>
      </c>
      <c r="AG1075" s="245" t="s">
        <v>149</v>
      </c>
      <c r="AI1075" s="245" t="s">
        <v>149</v>
      </c>
      <c r="AJ1075" s="245" t="s">
        <v>149</v>
      </c>
      <c r="AK1075" s="245" t="s">
        <v>149</v>
      </c>
      <c r="AL1075" s="245" t="s">
        <v>149</v>
      </c>
      <c r="AM1075" s="245" t="s">
        <v>149</v>
      </c>
      <c r="AT1075" s="245" t="s">
        <v>158</v>
      </c>
    </row>
    <row r="1076" spans="1:46" s="245" customFormat="1" ht="13.8" x14ac:dyDescent="0.25">
      <c r="A1076" s="245">
        <v>428239</v>
      </c>
      <c r="B1076" s="245" t="s">
        <v>712</v>
      </c>
      <c r="Y1076" s="245" t="s">
        <v>149</v>
      </c>
      <c r="AD1076" s="245" t="s">
        <v>149</v>
      </c>
      <c r="AF1076" s="245" t="s">
        <v>151</v>
      </c>
      <c r="AN1076" s="245" t="s">
        <v>149</v>
      </c>
      <c r="AO1076" s="245" t="s">
        <v>149</v>
      </c>
      <c r="AP1076" s="245" t="s">
        <v>149</v>
      </c>
      <c r="AQ1076" s="245" t="s">
        <v>149</v>
      </c>
      <c r="AR1076" s="245" t="s">
        <v>149</v>
      </c>
      <c r="AT1076" s="245" t="s">
        <v>769</v>
      </c>
    </row>
    <row r="1077" spans="1:46" s="245" customFormat="1" ht="13.8" x14ac:dyDescent="0.25">
      <c r="A1077" s="245">
        <v>428278</v>
      </c>
      <c r="B1077" s="245" t="s">
        <v>712</v>
      </c>
      <c r="V1077" s="245" t="s">
        <v>2208</v>
      </c>
      <c r="AA1077" s="245" t="s">
        <v>2208</v>
      </c>
      <c r="AL1077" s="245" t="s">
        <v>2208</v>
      </c>
      <c r="AM1077" s="245" t="s">
        <v>2208</v>
      </c>
      <c r="AN1077" s="245" t="s">
        <v>2208</v>
      </c>
      <c r="AO1077" s="245" t="s">
        <v>2208</v>
      </c>
      <c r="AP1077" s="245" t="s">
        <v>2208</v>
      </c>
      <c r="AQ1077" s="245" t="s">
        <v>2208</v>
      </c>
      <c r="AS1077" s="245" t="s">
        <v>713</v>
      </c>
      <c r="AT1077" s="245" t="s">
        <v>712</v>
      </c>
    </row>
    <row r="1078" spans="1:46" s="245" customFormat="1" ht="13.8" x14ac:dyDescent="0.25">
      <c r="A1078" s="245">
        <v>428283</v>
      </c>
      <c r="B1078" s="245" t="s">
        <v>769</v>
      </c>
      <c r="AI1078" s="245" t="s">
        <v>149</v>
      </c>
      <c r="AJ1078" s="245" t="s">
        <v>149</v>
      </c>
      <c r="AK1078" s="245" t="s">
        <v>149</v>
      </c>
      <c r="AL1078" s="245" t="s">
        <v>149</v>
      </c>
      <c r="AM1078" s="245" t="s">
        <v>149</v>
      </c>
      <c r="AT1078" s="245" t="s">
        <v>158</v>
      </c>
    </row>
    <row r="1079" spans="1:46" s="245" customFormat="1" ht="13.8" x14ac:dyDescent="0.25">
      <c r="A1079" s="245">
        <v>428312</v>
      </c>
      <c r="B1079" s="245" t="s">
        <v>712</v>
      </c>
      <c r="AG1079" s="245" t="s">
        <v>153</v>
      </c>
      <c r="AK1079" s="245" t="s">
        <v>151</v>
      </c>
      <c r="AN1079" s="245" t="s">
        <v>149</v>
      </c>
      <c r="AO1079" s="245" t="s">
        <v>149</v>
      </c>
      <c r="AP1079" s="245" t="s">
        <v>149</v>
      </c>
      <c r="AQ1079" s="245" t="s">
        <v>149</v>
      </c>
      <c r="AR1079" s="245" t="s">
        <v>149</v>
      </c>
      <c r="AT1079" s="245" t="s">
        <v>769</v>
      </c>
    </row>
    <row r="1080" spans="1:46" s="245" customFormat="1" ht="13.8" x14ac:dyDescent="0.25">
      <c r="A1080" s="245">
        <v>428341</v>
      </c>
      <c r="B1080" s="245" t="s">
        <v>769</v>
      </c>
      <c r="AE1080" s="245" t="s">
        <v>151</v>
      </c>
      <c r="AG1080" s="245" t="s">
        <v>151</v>
      </c>
      <c r="AI1080" s="245" t="s">
        <v>149</v>
      </c>
      <c r="AJ1080" s="245" t="s">
        <v>149</v>
      </c>
      <c r="AK1080" s="245" t="s">
        <v>149</v>
      </c>
      <c r="AL1080" s="245" t="s">
        <v>149</v>
      </c>
      <c r="AM1080" s="245" t="s">
        <v>149</v>
      </c>
      <c r="AT1080" s="245" t="s">
        <v>158</v>
      </c>
    </row>
    <row r="1081" spans="1:46" s="245" customFormat="1" ht="13.8" x14ac:dyDescent="0.25">
      <c r="A1081" s="245">
        <v>428409</v>
      </c>
      <c r="B1081" s="245" t="s">
        <v>769</v>
      </c>
      <c r="V1081" s="245" t="s">
        <v>151</v>
      </c>
      <c r="AD1081" s="245" t="s">
        <v>151</v>
      </c>
      <c r="AE1081" s="245" t="s">
        <v>151</v>
      </c>
      <c r="AH1081" s="245" t="s">
        <v>151</v>
      </c>
      <c r="AI1081" s="245" t="s">
        <v>149</v>
      </c>
      <c r="AJ1081" s="245" t="s">
        <v>149</v>
      </c>
      <c r="AK1081" s="245" t="s">
        <v>149</v>
      </c>
      <c r="AL1081" s="245" t="s">
        <v>149</v>
      </c>
      <c r="AM1081" s="245" t="s">
        <v>149</v>
      </c>
      <c r="AT1081" s="245" t="s">
        <v>158</v>
      </c>
    </row>
    <row r="1082" spans="1:46" s="245" customFormat="1" ht="13.8" x14ac:dyDescent="0.25">
      <c r="A1082" s="245">
        <v>428449</v>
      </c>
      <c r="B1082" s="245" t="s">
        <v>769</v>
      </c>
      <c r="AF1082" s="245" t="s">
        <v>151</v>
      </c>
      <c r="AG1082" s="245" t="s">
        <v>151</v>
      </c>
      <c r="AI1082" s="245" t="s">
        <v>149</v>
      </c>
      <c r="AJ1082" s="245" t="s">
        <v>149</v>
      </c>
      <c r="AK1082" s="245" t="s">
        <v>149</v>
      </c>
      <c r="AL1082" s="245" t="s">
        <v>149</v>
      </c>
      <c r="AM1082" s="245" t="s">
        <v>149</v>
      </c>
      <c r="AT1082" s="245" t="s">
        <v>158</v>
      </c>
    </row>
  </sheetData>
  <sheetProtection selectLockedCells="1" selectUnlockedCells="1"/>
  <autoFilter ref="A2:BM1082" xr:uid="{00000000-0009-0000-0000-000005000000}">
    <sortState xmlns:xlrd2="http://schemas.microsoft.com/office/spreadsheetml/2017/richdata2" ref="A3:BM1082">
      <sortCondition ref="A2"/>
    </sortState>
  </autoFilter>
  <conditionalFormatting sqref="A1:A1082">
    <cfRule type="duplicateValues" dxfId="10" priority="6488"/>
    <cfRule type="duplicateValues" dxfId="9" priority="6490"/>
    <cfRule type="duplicateValues" dxfId="8" priority="6491"/>
    <cfRule type="duplicateValues" dxfId="7" priority="6492"/>
  </conditionalFormatting>
  <conditionalFormatting sqref="A1:A1048576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W1081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9" defaultRowHeight="20.25" customHeight="1" x14ac:dyDescent="0.25"/>
  <cols>
    <col min="1" max="1" width="11.09765625" style="230" bestFit="1" customWidth="1"/>
    <col min="2" max="2" width="21.3984375" style="230" bestFit="1" customWidth="1"/>
    <col min="3" max="3" width="18.3984375" style="230" bestFit="1" customWidth="1"/>
    <col min="4" max="4" width="20.3984375" style="230" bestFit="1" customWidth="1"/>
    <col min="5" max="5" width="6.3984375" style="230" bestFit="1" customWidth="1"/>
    <col min="6" max="6" width="10.3984375" style="240" bestFit="1" customWidth="1"/>
    <col min="7" max="7" width="13.3984375" style="230" bestFit="1" customWidth="1"/>
    <col min="8" max="8" width="12" style="230" bestFit="1" customWidth="1"/>
    <col min="9" max="9" width="13.09765625" style="230" bestFit="1" customWidth="1"/>
    <col min="10" max="11" width="9.3984375" style="230" customWidth="1"/>
    <col min="12" max="12" width="11.09765625" style="230" customWidth="1"/>
    <col min="13" max="13" width="8.09765625" style="230" customWidth="1"/>
    <col min="14" max="14" width="9.3984375" style="230" customWidth="1"/>
    <col min="15" max="15" width="10.8984375" style="231" customWidth="1"/>
    <col min="16" max="16" width="14.69921875" style="230" bestFit="1" customWidth="1"/>
    <col min="17" max="17" width="10.3984375" style="230" customWidth="1"/>
    <col min="18" max="22" width="13.59765625" style="230" customWidth="1"/>
    <col min="23" max="24" width="18.3984375" style="230" customWidth="1"/>
    <col min="25" max="25" width="36.09765625" style="230" customWidth="1"/>
    <col min="26" max="26" width="23.3984375" style="230" customWidth="1"/>
    <col min="27" max="28" width="15.3984375" style="230" customWidth="1"/>
    <col min="29" max="29" width="45.09765625" style="230" customWidth="1"/>
    <col min="30" max="31" width="13.3984375" style="230" customWidth="1"/>
    <col min="32" max="32" width="9" style="230" customWidth="1"/>
    <col min="33" max="33" width="13" style="230" customWidth="1"/>
    <col min="34" max="34" width="13.59765625" style="230" customWidth="1"/>
    <col min="35" max="35" width="10.8984375" style="230" bestFit="1" customWidth="1"/>
    <col min="36" max="36" width="40.8984375" style="230" customWidth="1"/>
    <col min="37" max="37" width="16.59765625" style="230" customWidth="1"/>
    <col min="38" max="39" width="9" style="230"/>
    <col min="40" max="40" width="16.8984375" style="230" customWidth="1"/>
    <col min="41" max="41" width="11.8984375" style="230" customWidth="1"/>
    <col min="42" max="42" width="15.3984375" style="230" customWidth="1"/>
    <col min="43" max="48" width="9" style="230"/>
    <col min="49" max="49" width="11.8984375" style="230" bestFit="1" customWidth="1"/>
    <col min="50" max="16384" width="9" style="230"/>
  </cols>
  <sheetData>
    <row r="1" spans="1:49" ht="20.25" customHeight="1" x14ac:dyDescent="0.25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4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Z1" s="230">
        <v>26</v>
      </c>
      <c r="AA1" s="230">
        <v>27</v>
      </c>
      <c r="AB1" s="230">
        <v>28</v>
      </c>
      <c r="AC1" s="230">
        <v>29</v>
      </c>
      <c r="AD1" s="230">
        <v>30</v>
      </c>
      <c r="AE1" s="230">
        <v>31</v>
      </c>
      <c r="AF1" s="230">
        <v>32</v>
      </c>
      <c r="AG1" s="230">
        <v>33</v>
      </c>
      <c r="AH1" s="230">
        <v>34</v>
      </c>
      <c r="AI1" s="230">
        <v>35</v>
      </c>
      <c r="AJ1" s="230">
        <v>36</v>
      </c>
      <c r="AL1" s="230">
        <v>38</v>
      </c>
      <c r="AM1" s="230">
        <v>39</v>
      </c>
      <c r="AN1" s="230">
        <v>40</v>
      </c>
      <c r="AO1" s="230">
        <v>41</v>
      </c>
      <c r="AP1" s="230">
        <v>42</v>
      </c>
      <c r="AQ1" s="230">
        <v>43</v>
      </c>
      <c r="AR1" s="230">
        <v>44</v>
      </c>
    </row>
    <row r="2" spans="1:49" s="234" customFormat="1" ht="20.25" customHeight="1" x14ac:dyDescent="0.3">
      <c r="A2" s="232" t="s">
        <v>701</v>
      </c>
      <c r="B2" s="232" t="s">
        <v>703</v>
      </c>
      <c r="C2" s="232" t="s">
        <v>61</v>
      </c>
      <c r="D2" s="232" t="s">
        <v>62</v>
      </c>
      <c r="E2" s="232" t="s">
        <v>54</v>
      </c>
      <c r="F2" s="233" t="s">
        <v>51</v>
      </c>
      <c r="G2" s="232" t="s">
        <v>52</v>
      </c>
      <c r="H2" s="232" t="s">
        <v>53</v>
      </c>
      <c r="I2" s="232" t="s">
        <v>87</v>
      </c>
      <c r="J2" s="232" t="s">
        <v>97</v>
      </c>
      <c r="K2" s="232" t="s">
        <v>42</v>
      </c>
      <c r="L2" s="232" t="s">
        <v>43</v>
      </c>
      <c r="M2" s="232" t="s">
        <v>704</v>
      </c>
      <c r="N2" s="232" t="s">
        <v>6</v>
      </c>
      <c r="O2" s="232" t="s">
        <v>201</v>
      </c>
      <c r="P2" s="233" t="s">
        <v>705</v>
      </c>
      <c r="Q2" s="232" t="s">
        <v>231</v>
      </c>
      <c r="R2" s="232"/>
      <c r="S2" s="232"/>
      <c r="T2" s="232"/>
      <c r="U2" s="232"/>
      <c r="V2" s="232"/>
      <c r="W2" s="232"/>
      <c r="X2" s="232"/>
      <c r="Y2" s="232" t="s">
        <v>2194</v>
      </c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 t="s">
        <v>708</v>
      </c>
      <c r="AO2" s="232" t="s">
        <v>709</v>
      </c>
      <c r="AP2" s="232" t="s">
        <v>2189</v>
      </c>
      <c r="AQ2" s="232" t="s">
        <v>2211</v>
      </c>
      <c r="AR2" s="232" t="s">
        <v>2220</v>
      </c>
      <c r="AS2" s="232"/>
      <c r="AV2" s="235" t="s">
        <v>706</v>
      </c>
      <c r="AW2" s="235" t="s">
        <v>707</v>
      </c>
    </row>
    <row r="3" spans="1:49" customFormat="1" ht="46.8" x14ac:dyDescent="0.3">
      <c r="A3" s="241">
        <v>415593</v>
      </c>
      <c r="B3" s="241" t="s">
        <v>2444</v>
      </c>
      <c r="C3" s="250" t="s">
        <v>632</v>
      </c>
      <c r="D3" s="251" t="s">
        <v>512</v>
      </c>
      <c r="E3" s="230"/>
      <c r="F3" s="247"/>
      <c r="G3" s="246"/>
      <c r="H3" s="246"/>
      <c r="I3" s="241" t="s">
        <v>712</v>
      </c>
      <c r="J3" s="246"/>
      <c r="K3" s="246"/>
      <c r="L3" s="246"/>
      <c r="M3" s="230"/>
      <c r="N3" s="230"/>
      <c r="O3" s="234"/>
      <c r="P3" s="248"/>
      <c r="Q3" s="234"/>
      <c r="R3" s="246"/>
      <c r="S3" s="246"/>
      <c r="T3" s="246"/>
      <c r="U3" s="246"/>
      <c r="V3" s="246"/>
      <c r="W3" s="246"/>
      <c r="X3" s="246"/>
      <c r="Y3" s="246" t="s">
        <v>2604</v>
      </c>
      <c r="Z3" s="246"/>
      <c r="AA3" s="246"/>
      <c r="AB3" s="230"/>
      <c r="AC3" s="249"/>
      <c r="AD3" s="236"/>
      <c r="AE3" s="249"/>
      <c r="AF3" s="236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</row>
    <row r="4" spans="1:49" customFormat="1" ht="46.8" x14ac:dyDescent="0.3">
      <c r="A4" s="241">
        <v>400209</v>
      </c>
      <c r="B4" s="241" t="s">
        <v>2491</v>
      </c>
      <c r="C4" s="250" t="s">
        <v>2492</v>
      </c>
      <c r="D4" s="251" t="s">
        <v>2493</v>
      </c>
      <c r="E4" s="230"/>
      <c r="F4" s="247"/>
      <c r="G4" s="246"/>
      <c r="H4" s="246"/>
      <c r="I4" s="241" t="s">
        <v>712</v>
      </c>
      <c r="J4" s="246"/>
      <c r="K4" s="246"/>
      <c r="L4" s="246"/>
      <c r="M4" s="230"/>
      <c r="N4" s="230"/>
      <c r="O4" s="234"/>
      <c r="P4" s="248"/>
      <c r="Q4" s="234"/>
      <c r="R4" s="246"/>
      <c r="S4" s="246"/>
      <c r="T4" s="246"/>
      <c r="U4" s="246"/>
      <c r="V4" s="246"/>
      <c r="W4" s="246"/>
      <c r="X4" s="246"/>
      <c r="Y4" s="246" t="s">
        <v>2605</v>
      </c>
      <c r="Z4" s="246"/>
      <c r="AA4" s="246"/>
      <c r="AB4" s="230"/>
      <c r="AC4" s="249"/>
      <c r="AD4" s="236"/>
      <c r="AE4" s="249"/>
      <c r="AF4" s="236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</row>
    <row r="5" spans="1:49" customFormat="1" ht="31.2" x14ac:dyDescent="0.3">
      <c r="A5" s="241">
        <v>400240</v>
      </c>
      <c r="B5" s="241" t="s">
        <v>2461</v>
      </c>
      <c r="C5" s="250" t="s">
        <v>244</v>
      </c>
      <c r="D5" s="251" t="s">
        <v>2462</v>
      </c>
      <c r="E5" s="230"/>
      <c r="F5" s="247"/>
      <c r="G5" s="246"/>
      <c r="H5" s="246"/>
      <c r="I5" s="241" t="s">
        <v>712</v>
      </c>
      <c r="J5" s="246"/>
      <c r="K5" s="246"/>
      <c r="L5" s="246"/>
      <c r="M5" s="230"/>
      <c r="N5" s="230"/>
      <c r="O5" s="234"/>
      <c r="P5" s="248"/>
      <c r="Q5" s="234"/>
      <c r="R5" s="246"/>
      <c r="S5" s="246"/>
      <c r="T5" s="246"/>
      <c r="U5" s="246"/>
      <c r="V5" s="246"/>
      <c r="W5" s="246"/>
      <c r="X5" s="246"/>
      <c r="Y5" s="246" t="s">
        <v>2606</v>
      </c>
      <c r="Z5" s="246"/>
      <c r="AA5" s="246"/>
      <c r="AB5" s="230"/>
      <c r="AC5" s="249"/>
      <c r="AD5" s="236"/>
      <c r="AE5" s="249"/>
      <c r="AF5" s="236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</row>
    <row r="6" spans="1:49" customFormat="1" ht="31.2" x14ac:dyDescent="0.3">
      <c r="A6" s="241">
        <v>400451</v>
      </c>
      <c r="B6" s="241" t="s">
        <v>2463</v>
      </c>
      <c r="C6" s="250" t="s">
        <v>257</v>
      </c>
      <c r="D6" s="251" t="s">
        <v>533</v>
      </c>
      <c r="E6" s="230"/>
      <c r="F6" s="247"/>
      <c r="G6" s="246"/>
      <c r="H6" s="246"/>
      <c r="I6" s="241" t="s">
        <v>712</v>
      </c>
      <c r="J6" s="246"/>
      <c r="K6" s="246"/>
      <c r="L6" s="246"/>
      <c r="M6" s="230"/>
      <c r="N6" s="230"/>
      <c r="O6" s="234"/>
      <c r="P6" s="248"/>
      <c r="Q6" s="234"/>
      <c r="R6" s="246"/>
      <c r="S6" s="246"/>
      <c r="T6" s="246"/>
      <c r="U6" s="246"/>
      <c r="V6" s="246"/>
      <c r="W6" s="246"/>
      <c r="X6" s="246"/>
      <c r="Y6" s="246" t="s">
        <v>2606</v>
      </c>
      <c r="Z6" s="246"/>
      <c r="AA6" s="246"/>
      <c r="AB6" s="230"/>
      <c r="AC6" s="249"/>
      <c r="AD6" s="236"/>
      <c r="AE6" s="249"/>
      <c r="AF6" s="236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</row>
    <row r="7" spans="1:49" customFormat="1" ht="31.2" x14ac:dyDescent="0.3">
      <c r="A7" s="241">
        <v>400521</v>
      </c>
      <c r="B7" s="241" t="s">
        <v>2494</v>
      </c>
      <c r="C7" s="250" t="s">
        <v>352</v>
      </c>
      <c r="D7" s="251" t="s">
        <v>260</v>
      </c>
      <c r="E7" s="230"/>
      <c r="F7" s="247"/>
      <c r="G7" s="246"/>
      <c r="H7" s="246"/>
      <c r="I7" s="241" t="s">
        <v>712</v>
      </c>
      <c r="J7" s="246"/>
      <c r="K7" s="246"/>
      <c r="L7" s="246"/>
      <c r="M7" s="230"/>
      <c r="N7" s="230"/>
      <c r="O7" s="234"/>
      <c r="P7" s="248"/>
      <c r="Q7" s="234"/>
      <c r="R7" s="246"/>
      <c r="S7" s="246"/>
      <c r="T7" s="246"/>
      <c r="U7" s="246"/>
      <c r="V7" s="246"/>
      <c r="W7" s="246"/>
      <c r="X7" s="246"/>
      <c r="Y7" s="246" t="s">
        <v>2606</v>
      </c>
      <c r="Z7" s="246"/>
      <c r="AA7" s="246"/>
      <c r="AB7" s="230"/>
      <c r="AC7" s="249"/>
      <c r="AD7" s="236"/>
      <c r="AE7" s="249"/>
      <c r="AF7" s="236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</row>
    <row r="8" spans="1:49" customFormat="1" ht="31.2" x14ac:dyDescent="0.3">
      <c r="A8" s="241">
        <v>401049</v>
      </c>
      <c r="B8" s="241" t="s">
        <v>1446</v>
      </c>
      <c r="C8" s="250" t="s">
        <v>667</v>
      </c>
      <c r="D8" s="251" t="s">
        <v>2486</v>
      </c>
      <c r="E8" s="230"/>
      <c r="F8" s="247"/>
      <c r="G8" s="246"/>
      <c r="H8" s="246"/>
      <c r="I8" s="241" t="s">
        <v>712</v>
      </c>
      <c r="J8" s="246"/>
      <c r="K8" s="246"/>
      <c r="L8" s="246"/>
      <c r="M8" s="230"/>
      <c r="N8" s="230"/>
      <c r="O8" s="234"/>
      <c r="P8" s="248"/>
      <c r="Q8" s="234"/>
      <c r="R8" s="246"/>
      <c r="S8" s="246"/>
      <c r="T8" s="246"/>
      <c r="U8" s="246"/>
      <c r="V8" s="246"/>
      <c r="W8" s="246"/>
      <c r="X8" s="246"/>
      <c r="Y8" s="246" t="s">
        <v>2606</v>
      </c>
      <c r="Z8" s="246"/>
      <c r="AA8" s="246"/>
      <c r="AB8" s="230"/>
      <c r="AC8" s="249"/>
      <c r="AD8" s="236"/>
      <c r="AE8" s="249"/>
      <c r="AF8" s="236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</row>
    <row r="9" spans="1:49" customFormat="1" ht="31.2" x14ac:dyDescent="0.3">
      <c r="A9" s="241">
        <v>401108</v>
      </c>
      <c r="B9" s="241" t="s">
        <v>2515</v>
      </c>
      <c r="C9" s="250" t="s">
        <v>597</v>
      </c>
      <c r="D9" s="251" t="s">
        <v>745</v>
      </c>
      <c r="E9" s="230"/>
      <c r="F9" s="247"/>
      <c r="G9" s="246"/>
      <c r="H9" s="246"/>
      <c r="I9" s="241" t="s">
        <v>712</v>
      </c>
      <c r="J9" s="246"/>
      <c r="K9" s="246"/>
      <c r="L9" s="246"/>
      <c r="M9" s="230"/>
      <c r="N9" s="230"/>
      <c r="O9" s="234"/>
      <c r="P9" s="248"/>
      <c r="Q9" s="234"/>
      <c r="R9" s="246"/>
      <c r="S9" s="246"/>
      <c r="T9" s="246"/>
      <c r="U9" s="246"/>
      <c r="V9" s="246"/>
      <c r="W9" s="246"/>
      <c r="X9" s="246"/>
      <c r="Y9" s="246" t="s">
        <v>2606</v>
      </c>
      <c r="Z9" s="246"/>
      <c r="AA9" s="246"/>
      <c r="AB9" s="230"/>
      <c r="AC9" s="249"/>
      <c r="AD9" s="236"/>
      <c r="AE9" s="249"/>
      <c r="AF9" s="236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</row>
    <row r="10" spans="1:49" customFormat="1" ht="31.2" x14ac:dyDescent="0.3">
      <c r="A10" s="241">
        <v>401154</v>
      </c>
      <c r="B10" s="241" t="s">
        <v>2476</v>
      </c>
      <c r="C10" s="250" t="s">
        <v>423</v>
      </c>
      <c r="D10" s="251" t="s">
        <v>2477</v>
      </c>
      <c r="E10" s="230"/>
      <c r="F10" s="247"/>
      <c r="G10" s="246"/>
      <c r="H10" s="246"/>
      <c r="I10" s="241" t="s">
        <v>712</v>
      </c>
      <c r="J10" s="246"/>
      <c r="K10" s="246"/>
      <c r="L10" s="246"/>
      <c r="M10" s="230"/>
      <c r="N10" s="230"/>
      <c r="O10" s="234"/>
      <c r="P10" s="248"/>
      <c r="Q10" s="234"/>
      <c r="R10" s="246"/>
      <c r="S10" s="246"/>
      <c r="T10" s="246"/>
      <c r="U10" s="246"/>
      <c r="V10" s="246"/>
      <c r="W10" s="246"/>
      <c r="X10" s="246"/>
      <c r="Y10" s="246" t="s">
        <v>2606</v>
      </c>
      <c r="Z10" s="246"/>
      <c r="AA10" s="246"/>
      <c r="AB10" s="230"/>
      <c r="AC10" s="249"/>
      <c r="AD10" s="236"/>
      <c r="AE10" s="249"/>
      <c r="AF10" s="236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</row>
    <row r="11" spans="1:49" customFormat="1" ht="31.2" x14ac:dyDescent="0.3">
      <c r="A11" s="241">
        <v>401555</v>
      </c>
      <c r="B11" s="241" t="s">
        <v>2599</v>
      </c>
      <c r="C11" s="250" t="s">
        <v>281</v>
      </c>
      <c r="D11" s="251" t="s">
        <v>2600</v>
      </c>
      <c r="E11" s="230"/>
      <c r="F11" s="247"/>
      <c r="G11" s="246"/>
      <c r="H11" s="246"/>
      <c r="I11" s="241" t="s">
        <v>712</v>
      </c>
      <c r="J11" s="246"/>
      <c r="K11" s="246"/>
      <c r="L11" s="246"/>
      <c r="M11" s="230"/>
      <c r="N11" s="230"/>
      <c r="O11" s="234"/>
      <c r="P11" s="248"/>
      <c r="Q11" s="234"/>
      <c r="R11" s="246"/>
      <c r="S11" s="246"/>
      <c r="T11" s="246"/>
      <c r="U11" s="246"/>
      <c r="V11" s="246"/>
      <c r="W11" s="246"/>
      <c r="X11" s="246"/>
      <c r="Y11" s="246" t="s">
        <v>2606</v>
      </c>
      <c r="Z11" s="246"/>
      <c r="AA11" s="246"/>
      <c r="AB11" s="230"/>
      <c r="AC11" s="249"/>
      <c r="AD11" s="236"/>
      <c r="AE11" s="249"/>
      <c r="AF11" s="236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</row>
    <row r="12" spans="1:49" customFormat="1" ht="31.2" x14ac:dyDescent="0.3">
      <c r="A12" s="241">
        <v>401768</v>
      </c>
      <c r="B12" s="241" t="s">
        <v>2448</v>
      </c>
      <c r="C12" s="250" t="s">
        <v>284</v>
      </c>
      <c r="D12" s="251" t="s">
        <v>2449</v>
      </c>
      <c r="E12" s="230"/>
      <c r="F12" s="247"/>
      <c r="G12" s="246"/>
      <c r="H12" s="246"/>
      <c r="I12" s="241" t="s">
        <v>712</v>
      </c>
      <c r="J12" s="246"/>
      <c r="K12" s="246"/>
      <c r="L12" s="246"/>
      <c r="M12" s="230"/>
      <c r="N12" s="230"/>
      <c r="O12" s="234"/>
      <c r="P12" s="248"/>
      <c r="Q12" s="234"/>
      <c r="R12" s="246"/>
      <c r="S12" s="246"/>
      <c r="T12" s="246"/>
      <c r="U12" s="246"/>
      <c r="V12" s="246"/>
      <c r="W12" s="246"/>
      <c r="X12" s="246"/>
      <c r="Y12" s="246" t="s">
        <v>2606</v>
      </c>
      <c r="Z12" s="246"/>
      <c r="AA12" s="246"/>
      <c r="AB12" s="230"/>
      <c r="AC12" s="249"/>
      <c r="AD12" s="236"/>
      <c r="AE12" s="249"/>
      <c r="AF12" s="236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</row>
    <row r="13" spans="1:49" customFormat="1" ht="31.2" x14ac:dyDescent="0.3">
      <c r="A13" s="241">
        <v>401944</v>
      </c>
      <c r="B13" s="241" t="s">
        <v>2478</v>
      </c>
      <c r="C13" s="250" t="s">
        <v>623</v>
      </c>
      <c r="D13" s="251" t="s">
        <v>2479</v>
      </c>
      <c r="E13" s="230"/>
      <c r="F13" s="247"/>
      <c r="G13" s="246"/>
      <c r="H13" s="246"/>
      <c r="I13" s="241" t="s">
        <v>712</v>
      </c>
      <c r="J13" s="246"/>
      <c r="K13" s="246"/>
      <c r="L13" s="246"/>
      <c r="M13" s="230"/>
      <c r="N13" s="230"/>
      <c r="O13" s="234"/>
      <c r="P13" s="248"/>
      <c r="Q13" s="234"/>
      <c r="R13" s="246"/>
      <c r="S13" s="246"/>
      <c r="T13" s="246"/>
      <c r="U13" s="246"/>
      <c r="V13" s="246"/>
      <c r="W13" s="246"/>
      <c r="X13" s="246"/>
      <c r="Y13" s="246" t="s">
        <v>2606</v>
      </c>
      <c r="Z13" s="246"/>
      <c r="AA13" s="246"/>
      <c r="AB13" s="230"/>
      <c r="AC13" s="249"/>
      <c r="AD13" s="236"/>
      <c r="AE13" s="249"/>
      <c r="AF13" s="236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</row>
    <row r="14" spans="1:49" customFormat="1" ht="31.2" x14ac:dyDescent="0.3">
      <c r="A14" s="241">
        <v>402244</v>
      </c>
      <c r="B14" s="241" t="s">
        <v>2516</v>
      </c>
      <c r="C14" s="250" t="s">
        <v>446</v>
      </c>
      <c r="D14" s="251" t="s">
        <v>2517</v>
      </c>
      <c r="E14" s="230"/>
      <c r="F14" s="247"/>
      <c r="G14" s="246"/>
      <c r="H14" s="246"/>
      <c r="I14" s="241" t="s">
        <v>712</v>
      </c>
      <c r="J14" s="246"/>
      <c r="K14" s="246"/>
      <c r="L14" s="246"/>
      <c r="M14" s="230"/>
      <c r="N14" s="230"/>
      <c r="O14" s="234"/>
      <c r="P14" s="248"/>
      <c r="Q14" s="234"/>
      <c r="R14" s="246"/>
      <c r="S14" s="246"/>
      <c r="T14" s="246"/>
      <c r="U14" s="246"/>
      <c r="V14" s="246"/>
      <c r="W14" s="246"/>
      <c r="X14" s="246"/>
      <c r="Y14" s="246" t="s">
        <v>2606</v>
      </c>
      <c r="Z14" s="246"/>
      <c r="AA14" s="246"/>
      <c r="AB14" s="230"/>
      <c r="AC14" s="249"/>
      <c r="AD14" s="236"/>
      <c r="AE14" s="249"/>
      <c r="AF14" s="236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</row>
    <row r="15" spans="1:49" customFormat="1" ht="31.2" x14ac:dyDescent="0.3">
      <c r="A15" s="241">
        <v>402312</v>
      </c>
      <c r="B15" s="241" t="s">
        <v>2544</v>
      </c>
      <c r="C15" s="250" t="s">
        <v>254</v>
      </c>
      <c r="D15" s="251" t="s">
        <v>2545</v>
      </c>
      <c r="E15" s="230"/>
      <c r="F15" s="247"/>
      <c r="G15" s="246"/>
      <c r="H15" s="246"/>
      <c r="I15" s="241" t="s">
        <v>712</v>
      </c>
      <c r="J15" s="246"/>
      <c r="K15" s="246"/>
      <c r="L15" s="246"/>
      <c r="M15" s="230"/>
      <c r="N15" s="230"/>
      <c r="O15" s="234"/>
      <c r="P15" s="248"/>
      <c r="Q15" s="234"/>
      <c r="R15" s="246"/>
      <c r="S15" s="246"/>
      <c r="T15" s="246"/>
      <c r="U15" s="246"/>
      <c r="V15" s="246"/>
      <c r="W15" s="246"/>
      <c r="X15" s="246"/>
      <c r="Y15" s="246" t="s">
        <v>2606</v>
      </c>
      <c r="Z15" s="246"/>
      <c r="AA15" s="246"/>
      <c r="AB15" s="230"/>
      <c r="AC15" s="249"/>
      <c r="AD15" s="236"/>
      <c r="AE15" s="249"/>
      <c r="AF15" s="236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</row>
    <row r="16" spans="1:49" customFormat="1" ht="31.2" x14ac:dyDescent="0.3">
      <c r="A16" s="241">
        <v>402549</v>
      </c>
      <c r="B16" s="241" t="s">
        <v>2468</v>
      </c>
      <c r="C16" s="250" t="s">
        <v>328</v>
      </c>
      <c r="D16" s="251" t="s">
        <v>496</v>
      </c>
      <c r="E16" s="230"/>
      <c r="F16" s="247"/>
      <c r="G16" s="246"/>
      <c r="H16" s="246"/>
      <c r="I16" s="241" t="s">
        <v>712</v>
      </c>
      <c r="J16" s="246"/>
      <c r="K16" s="246"/>
      <c r="L16" s="246"/>
      <c r="M16" s="230"/>
      <c r="N16" s="230"/>
      <c r="O16" s="234"/>
      <c r="P16" s="248"/>
      <c r="Q16" s="234"/>
      <c r="R16" s="246"/>
      <c r="S16" s="246"/>
      <c r="T16" s="246"/>
      <c r="U16" s="246"/>
      <c r="V16" s="246"/>
      <c r="W16" s="246"/>
      <c r="X16" s="246"/>
      <c r="Y16" s="246" t="s">
        <v>2606</v>
      </c>
      <c r="Z16" s="246"/>
      <c r="AA16" s="246"/>
      <c r="AB16" s="230"/>
      <c r="AC16" s="249"/>
      <c r="AD16" s="236"/>
      <c r="AE16" s="249"/>
      <c r="AF16" s="236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</row>
    <row r="17" spans="1:49" customFormat="1" ht="31.2" x14ac:dyDescent="0.3">
      <c r="A17" s="241">
        <v>402839</v>
      </c>
      <c r="B17" s="241" t="s">
        <v>2442</v>
      </c>
      <c r="C17" s="250" t="s">
        <v>275</v>
      </c>
      <c r="D17" s="251" t="s">
        <v>2443</v>
      </c>
      <c r="E17" s="230"/>
      <c r="F17" s="247"/>
      <c r="G17" s="246"/>
      <c r="H17" s="246"/>
      <c r="I17" s="241" t="s">
        <v>712</v>
      </c>
      <c r="J17" s="246"/>
      <c r="K17" s="246"/>
      <c r="L17" s="246"/>
      <c r="M17" s="230"/>
      <c r="N17" s="230"/>
      <c r="O17" s="234"/>
      <c r="P17" s="248"/>
      <c r="Q17" s="234"/>
      <c r="R17" s="246"/>
      <c r="S17" s="246"/>
      <c r="T17" s="246"/>
      <c r="U17" s="246"/>
      <c r="V17" s="246"/>
      <c r="W17" s="246"/>
      <c r="X17" s="246"/>
      <c r="Y17" s="246" t="s">
        <v>2606</v>
      </c>
      <c r="Z17" s="246"/>
      <c r="AA17" s="246"/>
      <c r="AB17" s="230"/>
      <c r="AC17" s="249"/>
      <c r="AD17" s="236"/>
      <c r="AE17" s="249"/>
      <c r="AF17" s="236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</row>
    <row r="18" spans="1:49" customFormat="1" ht="31.2" x14ac:dyDescent="0.3">
      <c r="A18" s="241">
        <v>402861</v>
      </c>
      <c r="B18" s="241" t="s">
        <v>2450</v>
      </c>
      <c r="C18" s="250" t="s">
        <v>2451</v>
      </c>
      <c r="D18" s="251" t="s">
        <v>2452</v>
      </c>
      <c r="E18" s="230"/>
      <c r="F18" s="247"/>
      <c r="G18" s="246"/>
      <c r="H18" s="246"/>
      <c r="I18" s="241" t="s">
        <v>712</v>
      </c>
      <c r="J18" s="246"/>
      <c r="K18" s="246"/>
      <c r="L18" s="246"/>
      <c r="M18" s="230"/>
      <c r="N18" s="230"/>
      <c r="O18" s="234"/>
      <c r="P18" s="248"/>
      <c r="Q18" s="234"/>
      <c r="R18" s="246"/>
      <c r="S18" s="246"/>
      <c r="T18" s="246"/>
      <c r="U18" s="246"/>
      <c r="V18" s="246"/>
      <c r="W18" s="246"/>
      <c r="X18" s="246"/>
      <c r="Y18" s="246" t="s">
        <v>2606</v>
      </c>
      <c r="Z18" s="246"/>
      <c r="AA18" s="246"/>
      <c r="AB18" s="230"/>
      <c r="AC18" s="249"/>
      <c r="AD18" s="236"/>
      <c r="AE18" s="249"/>
      <c r="AF18" s="236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</row>
    <row r="19" spans="1:49" customFormat="1" ht="31.2" x14ac:dyDescent="0.3">
      <c r="A19" s="241">
        <v>403566</v>
      </c>
      <c r="B19" s="241" t="s">
        <v>2469</v>
      </c>
      <c r="C19" s="250" t="s">
        <v>483</v>
      </c>
      <c r="D19" s="251" t="s">
        <v>2470</v>
      </c>
      <c r="E19" s="230"/>
      <c r="F19" s="247"/>
      <c r="G19" s="246"/>
      <c r="H19" s="246"/>
      <c r="I19" s="241" t="s">
        <v>712</v>
      </c>
      <c r="J19" s="246"/>
      <c r="K19" s="246"/>
      <c r="L19" s="246"/>
      <c r="M19" s="230"/>
      <c r="N19" s="230"/>
      <c r="O19" s="234"/>
      <c r="P19" s="248"/>
      <c r="Q19" s="234"/>
      <c r="R19" s="246"/>
      <c r="S19" s="246"/>
      <c r="T19" s="246"/>
      <c r="U19" s="246"/>
      <c r="V19" s="246"/>
      <c r="W19" s="246"/>
      <c r="X19" s="246"/>
      <c r="Y19" s="246" t="s">
        <v>2606</v>
      </c>
      <c r="Z19" s="246"/>
      <c r="AA19" s="246"/>
      <c r="AB19" s="230"/>
      <c r="AC19" s="249"/>
      <c r="AD19" s="236"/>
      <c r="AE19" s="249"/>
      <c r="AF19" s="236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</row>
    <row r="20" spans="1:49" customFormat="1" ht="31.2" x14ac:dyDescent="0.3">
      <c r="A20" s="241">
        <v>404142</v>
      </c>
      <c r="B20" s="241" t="s">
        <v>2506</v>
      </c>
      <c r="C20" s="250" t="s">
        <v>241</v>
      </c>
      <c r="D20" s="251" t="s">
        <v>2507</v>
      </c>
      <c r="E20" s="230"/>
      <c r="F20" s="247"/>
      <c r="G20" s="246"/>
      <c r="H20" s="246"/>
      <c r="I20" s="241" t="s">
        <v>712</v>
      </c>
      <c r="J20" s="246"/>
      <c r="K20" s="246"/>
      <c r="L20" s="246"/>
      <c r="M20" s="230"/>
      <c r="N20" s="230"/>
      <c r="O20" s="234"/>
      <c r="P20" s="248"/>
      <c r="Q20" s="234"/>
      <c r="R20" s="246"/>
      <c r="S20" s="246"/>
      <c r="T20" s="246"/>
      <c r="U20" s="246"/>
      <c r="V20" s="246"/>
      <c r="W20" s="246"/>
      <c r="X20" s="246"/>
      <c r="Y20" s="246" t="s">
        <v>2606</v>
      </c>
      <c r="Z20" s="246"/>
      <c r="AA20" s="246"/>
      <c r="AB20" s="230"/>
      <c r="AC20" s="249"/>
      <c r="AD20" s="236"/>
      <c r="AE20" s="249"/>
      <c r="AF20" s="236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</row>
    <row r="21" spans="1:49" customFormat="1" ht="31.2" x14ac:dyDescent="0.3">
      <c r="A21" s="241">
        <v>404158</v>
      </c>
      <c r="B21" s="241" t="s">
        <v>2453</v>
      </c>
      <c r="C21" s="250" t="s">
        <v>241</v>
      </c>
      <c r="D21" s="251" t="s">
        <v>260</v>
      </c>
      <c r="E21" s="230"/>
      <c r="F21" s="247"/>
      <c r="G21" s="246"/>
      <c r="H21" s="246"/>
      <c r="I21" s="241" t="s">
        <v>712</v>
      </c>
      <c r="J21" s="246"/>
      <c r="K21" s="246"/>
      <c r="L21" s="246"/>
      <c r="M21" s="230"/>
      <c r="N21" s="230"/>
      <c r="O21" s="234"/>
      <c r="P21" s="248"/>
      <c r="Q21" s="234"/>
      <c r="R21" s="246"/>
      <c r="S21" s="246"/>
      <c r="T21" s="246"/>
      <c r="U21" s="246"/>
      <c r="V21" s="246"/>
      <c r="W21" s="246"/>
      <c r="X21" s="246"/>
      <c r="Y21" s="246" t="s">
        <v>2606</v>
      </c>
      <c r="Z21" s="246"/>
      <c r="AA21" s="246"/>
      <c r="AB21" s="230"/>
      <c r="AC21" s="249"/>
      <c r="AD21" s="236"/>
      <c r="AE21" s="249"/>
      <c r="AF21" s="236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</row>
    <row r="22" spans="1:49" customFormat="1" ht="31.2" x14ac:dyDescent="0.3">
      <c r="A22" s="241">
        <v>404159</v>
      </c>
      <c r="B22" s="241" t="s">
        <v>2526</v>
      </c>
      <c r="C22" s="250" t="s">
        <v>244</v>
      </c>
      <c r="D22" s="251" t="s">
        <v>325</v>
      </c>
      <c r="E22" s="230"/>
      <c r="F22" s="247"/>
      <c r="G22" s="246"/>
      <c r="H22" s="246"/>
      <c r="I22" s="241" t="s">
        <v>712</v>
      </c>
      <c r="J22" s="246"/>
      <c r="K22" s="246"/>
      <c r="L22" s="246"/>
      <c r="M22" s="230"/>
      <c r="N22" s="230"/>
      <c r="O22" s="234"/>
      <c r="P22" s="248"/>
      <c r="Q22" s="234"/>
      <c r="R22" s="246"/>
      <c r="S22" s="246"/>
      <c r="T22" s="246"/>
      <c r="U22" s="246"/>
      <c r="V22" s="246"/>
      <c r="W22" s="246"/>
      <c r="X22" s="246"/>
      <c r="Y22" s="246" t="s">
        <v>2606</v>
      </c>
      <c r="Z22" s="246"/>
      <c r="AA22" s="246"/>
      <c r="AB22" s="230"/>
      <c r="AC22" s="249"/>
      <c r="AD22" s="236"/>
      <c r="AE22" s="249"/>
      <c r="AF22" s="236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</row>
    <row r="23" spans="1:49" customFormat="1" ht="31.2" x14ac:dyDescent="0.3">
      <c r="A23" s="241">
        <v>404437</v>
      </c>
      <c r="B23" s="241" t="s">
        <v>2480</v>
      </c>
      <c r="C23" s="250" t="s">
        <v>663</v>
      </c>
      <c r="D23" s="251" t="s">
        <v>2481</v>
      </c>
      <c r="E23" s="230"/>
      <c r="F23" s="247"/>
      <c r="G23" s="246"/>
      <c r="H23" s="246"/>
      <c r="I23" s="241" t="s">
        <v>712</v>
      </c>
      <c r="J23" s="246"/>
      <c r="K23" s="246"/>
      <c r="L23" s="246"/>
      <c r="M23" s="230"/>
      <c r="N23" s="230"/>
      <c r="O23" s="234"/>
      <c r="P23" s="248"/>
      <c r="Q23" s="234"/>
      <c r="R23" s="246"/>
      <c r="S23" s="246"/>
      <c r="T23" s="246"/>
      <c r="U23" s="246"/>
      <c r="V23" s="246"/>
      <c r="W23" s="246"/>
      <c r="X23" s="246"/>
      <c r="Y23" s="246" t="s">
        <v>2606</v>
      </c>
      <c r="Z23" s="246"/>
      <c r="AA23" s="246"/>
      <c r="AB23" s="230"/>
      <c r="AC23" s="249"/>
      <c r="AD23" s="236"/>
      <c r="AE23" s="249"/>
      <c r="AF23" s="236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</row>
    <row r="24" spans="1:49" customFormat="1" ht="31.2" x14ac:dyDescent="0.3">
      <c r="A24" s="241">
        <v>404705</v>
      </c>
      <c r="B24" s="241" t="s">
        <v>2546</v>
      </c>
      <c r="C24" s="250" t="s">
        <v>257</v>
      </c>
      <c r="D24" s="251" t="s">
        <v>2547</v>
      </c>
      <c r="E24" s="230"/>
      <c r="F24" s="247"/>
      <c r="G24" s="246"/>
      <c r="H24" s="246"/>
      <c r="I24" s="241" t="s">
        <v>712</v>
      </c>
      <c r="J24" s="246"/>
      <c r="K24" s="246"/>
      <c r="L24" s="246"/>
      <c r="M24" s="230"/>
      <c r="N24" s="230"/>
      <c r="O24" s="234"/>
      <c r="P24" s="248"/>
      <c r="Q24" s="234"/>
      <c r="R24" s="246"/>
      <c r="S24" s="246"/>
      <c r="T24" s="246"/>
      <c r="U24" s="246"/>
      <c r="V24" s="246"/>
      <c r="W24" s="246"/>
      <c r="X24" s="246"/>
      <c r="Y24" s="246" t="s">
        <v>2606</v>
      </c>
      <c r="Z24" s="246"/>
      <c r="AA24" s="246"/>
      <c r="AB24" s="230"/>
      <c r="AC24" s="249"/>
      <c r="AD24" s="236"/>
      <c r="AE24" s="249"/>
      <c r="AF24" s="236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</row>
    <row r="25" spans="1:49" customFormat="1" ht="31.2" x14ac:dyDescent="0.3">
      <c r="A25" s="241">
        <v>404719</v>
      </c>
      <c r="B25" s="241" t="s">
        <v>2471</v>
      </c>
      <c r="C25" s="250" t="s">
        <v>403</v>
      </c>
      <c r="D25" s="251" t="s">
        <v>2472</v>
      </c>
      <c r="E25" s="230"/>
      <c r="F25" s="247"/>
      <c r="G25" s="246"/>
      <c r="H25" s="246"/>
      <c r="I25" s="241" t="s">
        <v>712</v>
      </c>
      <c r="J25" s="246"/>
      <c r="K25" s="246"/>
      <c r="L25" s="246"/>
      <c r="M25" s="230"/>
      <c r="N25" s="230"/>
      <c r="O25" s="234"/>
      <c r="P25" s="248"/>
      <c r="Q25" s="234"/>
      <c r="R25" s="246"/>
      <c r="S25" s="246"/>
      <c r="T25" s="246"/>
      <c r="U25" s="246"/>
      <c r="V25" s="246"/>
      <c r="W25" s="246"/>
      <c r="X25" s="246"/>
      <c r="Y25" s="246" t="s">
        <v>2606</v>
      </c>
      <c r="Z25" s="246"/>
      <c r="AA25" s="246"/>
      <c r="AB25" s="230"/>
      <c r="AC25" s="249"/>
      <c r="AD25" s="236"/>
      <c r="AE25" s="249"/>
      <c r="AF25" s="236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</row>
    <row r="26" spans="1:49" customFormat="1" ht="31.2" x14ac:dyDescent="0.3">
      <c r="A26" s="241">
        <v>405289</v>
      </c>
      <c r="B26" s="241" t="s">
        <v>2573</v>
      </c>
      <c r="C26" s="250" t="s">
        <v>2574</v>
      </c>
      <c r="D26" s="251" t="s">
        <v>2575</v>
      </c>
      <c r="E26" s="230"/>
      <c r="F26" s="247"/>
      <c r="G26" s="246"/>
      <c r="H26" s="246"/>
      <c r="I26" s="241" t="s">
        <v>712</v>
      </c>
      <c r="J26" s="246"/>
      <c r="K26" s="246"/>
      <c r="L26" s="246"/>
      <c r="M26" s="230"/>
      <c r="N26" s="230"/>
      <c r="O26" s="234"/>
      <c r="P26" s="248"/>
      <c r="Q26" s="234"/>
      <c r="R26" s="246"/>
      <c r="S26" s="246"/>
      <c r="T26" s="246"/>
      <c r="U26" s="246"/>
      <c r="V26" s="246"/>
      <c r="W26" s="246"/>
      <c r="X26" s="246"/>
      <c r="Y26" s="246" t="s">
        <v>2606</v>
      </c>
      <c r="Z26" s="246"/>
      <c r="AA26" s="246"/>
      <c r="AB26" s="230"/>
      <c r="AC26" s="249"/>
      <c r="AD26" s="236"/>
      <c r="AE26" s="249"/>
      <c r="AF26" s="236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</row>
    <row r="27" spans="1:49" customFormat="1" ht="31.2" x14ac:dyDescent="0.3">
      <c r="A27" s="241">
        <v>405480</v>
      </c>
      <c r="B27" s="241" t="s">
        <v>2527</v>
      </c>
      <c r="C27" s="250" t="s">
        <v>241</v>
      </c>
      <c r="D27" s="251" t="s">
        <v>2528</v>
      </c>
      <c r="E27" s="230"/>
      <c r="F27" s="247"/>
      <c r="G27" s="246"/>
      <c r="H27" s="246"/>
      <c r="I27" s="241" t="s">
        <v>712</v>
      </c>
      <c r="J27" s="246"/>
      <c r="K27" s="246"/>
      <c r="L27" s="246"/>
      <c r="M27" s="230"/>
      <c r="N27" s="230"/>
      <c r="O27" s="234"/>
      <c r="P27" s="248"/>
      <c r="Q27" s="234"/>
      <c r="R27" s="246"/>
      <c r="S27" s="246"/>
      <c r="T27" s="246"/>
      <c r="U27" s="246"/>
      <c r="V27" s="246"/>
      <c r="W27" s="246"/>
      <c r="X27" s="246"/>
      <c r="Y27" s="246" t="s">
        <v>2606</v>
      </c>
      <c r="Z27" s="246"/>
      <c r="AA27" s="246"/>
      <c r="AB27" s="230"/>
      <c r="AC27" s="249"/>
      <c r="AD27" s="236"/>
      <c r="AE27" s="249"/>
      <c r="AF27" s="236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</row>
    <row r="28" spans="1:49" customFormat="1" ht="31.2" x14ac:dyDescent="0.3">
      <c r="A28" s="241">
        <v>406026</v>
      </c>
      <c r="B28" s="241" t="s">
        <v>2518</v>
      </c>
      <c r="C28" s="250" t="s">
        <v>655</v>
      </c>
      <c r="D28" s="251" t="s">
        <v>2519</v>
      </c>
      <c r="E28" s="230"/>
      <c r="F28" s="247"/>
      <c r="G28" s="246"/>
      <c r="H28" s="246"/>
      <c r="I28" s="241" t="s">
        <v>712</v>
      </c>
      <c r="J28" s="246"/>
      <c r="K28" s="246"/>
      <c r="L28" s="246"/>
      <c r="M28" s="230"/>
      <c r="N28" s="230"/>
      <c r="O28" s="234"/>
      <c r="P28" s="248"/>
      <c r="Q28" s="234"/>
      <c r="R28" s="246"/>
      <c r="S28" s="246"/>
      <c r="T28" s="246"/>
      <c r="U28" s="246"/>
      <c r="V28" s="246"/>
      <c r="W28" s="246"/>
      <c r="X28" s="246"/>
      <c r="Y28" s="246" t="s">
        <v>2606</v>
      </c>
      <c r="Z28" s="246"/>
      <c r="AA28" s="246"/>
      <c r="AB28" s="230"/>
      <c r="AC28" s="249"/>
      <c r="AD28" s="236"/>
      <c r="AE28" s="249"/>
      <c r="AF28" s="236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</row>
    <row r="29" spans="1:49" customFormat="1" ht="31.2" x14ac:dyDescent="0.3">
      <c r="A29" s="241">
        <v>406512</v>
      </c>
      <c r="B29" s="241" t="s">
        <v>2495</v>
      </c>
      <c r="C29" s="250" t="s">
        <v>465</v>
      </c>
      <c r="D29" s="251" t="s">
        <v>2496</v>
      </c>
      <c r="E29" s="230"/>
      <c r="F29" s="247"/>
      <c r="G29" s="246"/>
      <c r="H29" s="246"/>
      <c r="I29" s="241" t="s">
        <v>712</v>
      </c>
      <c r="J29" s="246"/>
      <c r="K29" s="246"/>
      <c r="L29" s="246"/>
      <c r="M29" s="230"/>
      <c r="N29" s="230"/>
      <c r="O29" s="234"/>
      <c r="P29" s="248"/>
      <c r="Q29" s="234"/>
      <c r="R29" s="246"/>
      <c r="S29" s="246"/>
      <c r="T29" s="246"/>
      <c r="U29" s="246"/>
      <c r="V29" s="246"/>
      <c r="W29" s="246"/>
      <c r="X29" s="246"/>
      <c r="Y29" s="246" t="s">
        <v>2606</v>
      </c>
      <c r="Z29" s="246"/>
      <c r="AA29" s="246"/>
      <c r="AB29" s="230"/>
      <c r="AC29" s="249"/>
      <c r="AD29" s="236"/>
      <c r="AE29" s="249"/>
      <c r="AF29" s="236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</row>
    <row r="30" spans="1:49" customFormat="1" ht="31.2" x14ac:dyDescent="0.3">
      <c r="A30" s="241">
        <v>406709</v>
      </c>
      <c r="B30" s="241" t="s">
        <v>2520</v>
      </c>
      <c r="C30" s="250" t="s">
        <v>2521</v>
      </c>
      <c r="D30" s="251" t="s">
        <v>442</v>
      </c>
      <c r="E30" s="230"/>
      <c r="F30" s="247"/>
      <c r="G30" s="246"/>
      <c r="H30" s="246"/>
      <c r="I30" s="241" t="s">
        <v>712</v>
      </c>
      <c r="J30" s="246"/>
      <c r="K30" s="246"/>
      <c r="L30" s="246"/>
      <c r="M30" s="230"/>
      <c r="N30" s="230"/>
      <c r="O30" s="234"/>
      <c r="P30" s="248"/>
      <c r="Q30" s="234"/>
      <c r="R30" s="246"/>
      <c r="S30" s="246"/>
      <c r="T30" s="246"/>
      <c r="U30" s="246"/>
      <c r="V30" s="246"/>
      <c r="W30" s="246"/>
      <c r="X30" s="246"/>
      <c r="Y30" s="246" t="s">
        <v>2606</v>
      </c>
      <c r="Z30" s="246"/>
      <c r="AA30" s="246"/>
      <c r="AB30" s="230"/>
      <c r="AC30" s="249"/>
      <c r="AD30" s="236"/>
      <c r="AE30" s="249"/>
      <c r="AF30" s="236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</row>
    <row r="31" spans="1:49" customFormat="1" ht="31.2" x14ac:dyDescent="0.3">
      <c r="A31" s="241">
        <v>407137</v>
      </c>
      <c r="B31" s="241" t="s">
        <v>2556</v>
      </c>
      <c r="C31" s="250" t="s">
        <v>518</v>
      </c>
      <c r="D31" s="251" t="s">
        <v>2557</v>
      </c>
      <c r="E31" s="230"/>
      <c r="F31" s="247"/>
      <c r="G31" s="246"/>
      <c r="H31" s="246"/>
      <c r="I31" s="241" t="s">
        <v>712</v>
      </c>
      <c r="J31" s="246"/>
      <c r="K31" s="246"/>
      <c r="L31" s="246"/>
      <c r="M31" s="230"/>
      <c r="N31" s="230"/>
      <c r="O31" s="234"/>
      <c r="P31" s="248"/>
      <c r="Q31" s="234"/>
      <c r="R31" s="246"/>
      <c r="S31" s="246"/>
      <c r="T31" s="246"/>
      <c r="U31" s="246"/>
      <c r="V31" s="246"/>
      <c r="W31" s="246"/>
      <c r="X31" s="246"/>
      <c r="Y31" s="246" t="s">
        <v>2606</v>
      </c>
      <c r="Z31" s="246"/>
      <c r="AA31" s="246"/>
      <c r="AB31" s="230"/>
      <c r="AC31" s="249"/>
      <c r="AD31" s="236"/>
      <c r="AE31" s="249"/>
      <c r="AF31" s="236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</row>
    <row r="32" spans="1:49" customFormat="1" ht="31.2" x14ac:dyDescent="0.3">
      <c r="A32" s="241">
        <v>407189</v>
      </c>
      <c r="B32" s="241" t="s">
        <v>2576</v>
      </c>
      <c r="C32" s="250" t="s">
        <v>2577</v>
      </c>
      <c r="D32" s="251" t="s">
        <v>2410</v>
      </c>
      <c r="E32" s="230"/>
      <c r="F32" s="247"/>
      <c r="G32" s="246"/>
      <c r="H32" s="246"/>
      <c r="I32" s="241" t="s">
        <v>712</v>
      </c>
      <c r="J32" s="246"/>
      <c r="K32" s="246"/>
      <c r="L32" s="246"/>
      <c r="M32" s="230"/>
      <c r="N32" s="230"/>
      <c r="O32" s="234"/>
      <c r="P32" s="248"/>
      <c r="Q32" s="234"/>
      <c r="R32" s="246"/>
      <c r="S32" s="246"/>
      <c r="T32" s="246"/>
      <c r="U32" s="246"/>
      <c r="V32" s="246"/>
      <c r="W32" s="246"/>
      <c r="X32" s="246"/>
      <c r="Y32" s="246" t="s">
        <v>2606</v>
      </c>
      <c r="Z32" s="246"/>
      <c r="AA32" s="246"/>
      <c r="AB32" s="230"/>
      <c r="AC32" s="249"/>
      <c r="AD32" s="236"/>
      <c r="AE32" s="249"/>
      <c r="AF32" s="236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</row>
    <row r="33" spans="1:49" customFormat="1" ht="31.2" x14ac:dyDescent="0.3">
      <c r="A33" s="241">
        <v>407271</v>
      </c>
      <c r="B33" s="241" t="s">
        <v>387</v>
      </c>
      <c r="C33" s="250" t="s">
        <v>244</v>
      </c>
      <c r="D33" s="251" t="s">
        <v>2508</v>
      </c>
      <c r="E33" s="230"/>
      <c r="F33" s="247"/>
      <c r="G33" s="246"/>
      <c r="H33" s="246"/>
      <c r="I33" s="241" t="s">
        <v>712</v>
      </c>
      <c r="J33" s="246"/>
      <c r="K33" s="246"/>
      <c r="L33" s="246"/>
      <c r="M33" s="230"/>
      <c r="N33" s="230"/>
      <c r="O33" s="234"/>
      <c r="P33" s="248"/>
      <c r="Q33" s="234"/>
      <c r="R33" s="246"/>
      <c r="S33" s="246"/>
      <c r="T33" s="246"/>
      <c r="U33" s="246"/>
      <c r="V33" s="246"/>
      <c r="W33" s="246"/>
      <c r="X33" s="246"/>
      <c r="Y33" s="246" t="s">
        <v>2606</v>
      </c>
      <c r="Z33" s="246"/>
      <c r="AA33" s="246"/>
      <c r="AB33" s="230"/>
      <c r="AC33" s="249"/>
      <c r="AD33" s="236"/>
      <c r="AE33" s="249"/>
      <c r="AF33" s="236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</row>
    <row r="34" spans="1:49" customFormat="1" ht="31.2" x14ac:dyDescent="0.3">
      <c r="A34" s="241">
        <v>407657</v>
      </c>
      <c r="B34" s="241" t="s">
        <v>2578</v>
      </c>
      <c r="C34" s="250" t="s">
        <v>2579</v>
      </c>
      <c r="D34" s="251" t="s">
        <v>2580</v>
      </c>
      <c r="E34" s="230"/>
      <c r="F34" s="247"/>
      <c r="G34" s="246"/>
      <c r="H34" s="246"/>
      <c r="I34" s="241" t="s">
        <v>712</v>
      </c>
      <c r="J34" s="246"/>
      <c r="K34" s="246"/>
      <c r="L34" s="246"/>
      <c r="M34" s="230"/>
      <c r="N34" s="230"/>
      <c r="O34" s="234"/>
      <c r="P34" s="248"/>
      <c r="Q34" s="234"/>
      <c r="R34" s="246"/>
      <c r="S34" s="246"/>
      <c r="T34" s="246"/>
      <c r="U34" s="246"/>
      <c r="V34" s="246"/>
      <c r="W34" s="246"/>
      <c r="X34" s="246"/>
      <c r="Y34" s="246" t="s">
        <v>2606</v>
      </c>
      <c r="Z34" s="246"/>
      <c r="AA34" s="246"/>
      <c r="AB34" s="230"/>
      <c r="AC34" s="249"/>
      <c r="AD34" s="236"/>
      <c r="AE34" s="249"/>
      <c r="AF34" s="236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</row>
    <row r="35" spans="1:49" customFormat="1" ht="31.2" x14ac:dyDescent="0.3">
      <c r="A35" s="241">
        <v>407889</v>
      </c>
      <c r="B35" s="241" t="s">
        <v>2558</v>
      </c>
      <c r="C35" s="250" t="s">
        <v>490</v>
      </c>
      <c r="D35" s="251" t="s">
        <v>442</v>
      </c>
      <c r="E35" s="230"/>
      <c r="F35" s="247"/>
      <c r="G35" s="246"/>
      <c r="H35" s="246"/>
      <c r="I35" s="241" t="s">
        <v>712</v>
      </c>
      <c r="J35" s="246"/>
      <c r="K35" s="246"/>
      <c r="L35" s="246"/>
      <c r="M35" s="230"/>
      <c r="N35" s="230"/>
      <c r="O35" s="234"/>
      <c r="P35" s="248"/>
      <c r="Q35" s="234"/>
      <c r="R35" s="246"/>
      <c r="S35" s="246"/>
      <c r="T35" s="246"/>
      <c r="U35" s="246"/>
      <c r="V35" s="246"/>
      <c r="W35" s="246"/>
      <c r="X35" s="246"/>
      <c r="Y35" s="246" t="s">
        <v>2606</v>
      </c>
      <c r="Z35" s="246"/>
      <c r="AA35" s="246"/>
      <c r="AB35" s="230"/>
      <c r="AC35" s="249"/>
      <c r="AD35" s="236"/>
      <c r="AE35" s="249"/>
      <c r="AF35" s="236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</row>
    <row r="36" spans="1:49" customFormat="1" ht="31.2" x14ac:dyDescent="0.3">
      <c r="A36" s="241">
        <v>408177</v>
      </c>
      <c r="B36" s="241" t="s">
        <v>2482</v>
      </c>
      <c r="C36" s="250" t="s">
        <v>728</v>
      </c>
      <c r="D36" s="251" t="s">
        <v>320</v>
      </c>
      <c r="E36" s="230"/>
      <c r="F36" s="247"/>
      <c r="G36" s="246"/>
      <c r="H36" s="246"/>
      <c r="I36" s="241" t="s">
        <v>712</v>
      </c>
      <c r="J36" s="246"/>
      <c r="K36" s="246"/>
      <c r="L36" s="246"/>
      <c r="M36" s="230"/>
      <c r="N36" s="230"/>
      <c r="O36" s="234"/>
      <c r="P36" s="248"/>
      <c r="Q36" s="234"/>
      <c r="R36" s="246"/>
      <c r="S36" s="246"/>
      <c r="T36" s="246"/>
      <c r="U36" s="246"/>
      <c r="V36" s="246"/>
      <c r="W36" s="246"/>
      <c r="X36" s="246"/>
      <c r="Y36" s="246" t="s">
        <v>2606</v>
      </c>
      <c r="Z36" s="246"/>
      <c r="AA36" s="246"/>
      <c r="AB36" s="230"/>
      <c r="AC36" s="249"/>
      <c r="AD36" s="236"/>
      <c r="AE36" s="249"/>
      <c r="AF36" s="236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</row>
    <row r="37" spans="1:49" customFormat="1" ht="31.2" x14ac:dyDescent="0.3">
      <c r="A37" s="241">
        <v>408579</v>
      </c>
      <c r="B37" s="241" t="s">
        <v>2497</v>
      </c>
      <c r="C37" s="250" t="s">
        <v>535</v>
      </c>
      <c r="D37" s="251" t="s">
        <v>2498</v>
      </c>
      <c r="E37" s="230"/>
      <c r="F37" s="247"/>
      <c r="G37" s="246"/>
      <c r="H37" s="246"/>
      <c r="I37" s="241" t="s">
        <v>712</v>
      </c>
      <c r="J37" s="246"/>
      <c r="K37" s="246"/>
      <c r="L37" s="246"/>
      <c r="M37" s="230"/>
      <c r="N37" s="230"/>
      <c r="O37" s="234"/>
      <c r="P37" s="248"/>
      <c r="Q37" s="234"/>
      <c r="R37" s="246"/>
      <c r="S37" s="246"/>
      <c r="T37" s="246"/>
      <c r="U37" s="246"/>
      <c r="V37" s="246"/>
      <c r="W37" s="246"/>
      <c r="X37" s="246"/>
      <c r="Y37" s="246" t="s">
        <v>2606</v>
      </c>
      <c r="Z37" s="246"/>
      <c r="AA37" s="246"/>
      <c r="AB37" s="230"/>
      <c r="AC37" s="249"/>
      <c r="AD37" s="236"/>
      <c r="AE37" s="249"/>
      <c r="AF37" s="236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</row>
    <row r="38" spans="1:49" customFormat="1" ht="31.2" x14ac:dyDescent="0.3">
      <c r="A38" s="241">
        <v>408601</v>
      </c>
      <c r="B38" s="241" t="s">
        <v>2535</v>
      </c>
      <c r="C38" s="250" t="s">
        <v>538</v>
      </c>
      <c r="D38" s="251" t="s">
        <v>2536</v>
      </c>
      <c r="E38" s="230"/>
      <c r="F38" s="247"/>
      <c r="G38" s="246"/>
      <c r="H38" s="246"/>
      <c r="I38" s="241" t="s">
        <v>712</v>
      </c>
      <c r="J38" s="246"/>
      <c r="K38" s="246"/>
      <c r="L38" s="246"/>
      <c r="M38" s="230"/>
      <c r="N38" s="230"/>
      <c r="O38" s="234"/>
      <c r="P38" s="248"/>
      <c r="Q38" s="234"/>
      <c r="R38" s="246"/>
      <c r="S38" s="246"/>
      <c r="T38" s="246"/>
      <c r="U38" s="246"/>
      <c r="V38" s="246"/>
      <c r="W38" s="246"/>
      <c r="X38" s="246"/>
      <c r="Y38" s="246" t="s">
        <v>2606</v>
      </c>
      <c r="Z38" s="246"/>
      <c r="AA38" s="246"/>
      <c r="AB38" s="230"/>
      <c r="AC38" s="249"/>
      <c r="AD38" s="236"/>
      <c r="AE38" s="249"/>
      <c r="AF38" s="236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</row>
    <row r="39" spans="1:49" customFormat="1" ht="31.2" x14ac:dyDescent="0.3">
      <c r="A39" s="241">
        <v>408626</v>
      </c>
      <c r="B39" s="241" t="s">
        <v>2529</v>
      </c>
      <c r="C39" s="250" t="s">
        <v>284</v>
      </c>
      <c r="D39" s="251" t="s">
        <v>973</v>
      </c>
      <c r="E39" s="230"/>
      <c r="F39" s="247"/>
      <c r="G39" s="246"/>
      <c r="H39" s="246"/>
      <c r="I39" s="241" t="s">
        <v>712</v>
      </c>
      <c r="J39" s="246"/>
      <c r="K39" s="246"/>
      <c r="L39" s="246"/>
      <c r="M39" s="230"/>
      <c r="N39" s="230"/>
      <c r="O39" s="234"/>
      <c r="P39" s="248"/>
      <c r="Q39" s="234"/>
      <c r="R39" s="246"/>
      <c r="S39" s="246"/>
      <c r="T39" s="246"/>
      <c r="U39" s="246"/>
      <c r="V39" s="246"/>
      <c r="W39" s="246"/>
      <c r="X39" s="246"/>
      <c r="Y39" s="246" t="s">
        <v>2606</v>
      </c>
      <c r="Z39" s="246"/>
      <c r="AA39" s="246"/>
      <c r="AB39" s="230"/>
      <c r="AC39" s="249"/>
      <c r="AD39" s="236"/>
      <c r="AE39" s="249"/>
      <c r="AF39" s="236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</row>
    <row r="40" spans="1:49" customFormat="1" ht="31.2" x14ac:dyDescent="0.3">
      <c r="A40" s="241">
        <v>408853</v>
      </c>
      <c r="B40" s="241" t="s">
        <v>2454</v>
      </c>
      <c r="C40" s="250" t="s">
        <v>452</v>
      </c>
      <c r="D40" s="251" t="s">
        <v>2455</v>
      </c>
      <c r="E40" s="230"/>
      <c r="F40" s="247"/>
      <c r="G40" s="246"/>
      <c r="H40" s="246"/>
      <c r="I40" s="241" t="s">
        <v>712</v>
      </c>
      <c r="J40" s="246"/>
      <c r="K40" s="246"/>
      <c r="L40" s="246"/>
      <c r="M40" s="230"/>
      <c r="N40" s="230"/>
      <c r="O40" s="234"/>
      <c r="P40" s="248"/>
      <c r="Q40" s="234"/>
      <c r="R40" s="246"/>
      <c r="S40" s="246"/>
      <c r="T40" s="246"/>
      <c r="U40" s="246"/>
      <c r="V40" s="246"/>
      <c r="W40" s="246"/>
      <c r="X40" s="246"/>
      <c r="Y40" s="246" t="s">
        <v>2606</v>
      </c>
      <c r="Z40" s="246"/>
      <c r="AA40" s="246"/>
      <c r="AB40" s="230"/>
      <c r="AC40" s="249"/>
      <c r="AD40" s="236"/>
      <c r="AE40" s="249"/>
      <c r="AF40" s="236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</row>
    <row r="41" spans="1:49" customFormat="1" ht="31.2" x14ac:dyDescent="0.3">
      <c r="A41" s="241">
        <v>409158</v>
      </c>
      <c r="B41" s="241" t="s">
        <v>2499</v>
      </c>
      <c r="C41" s="250" t="s">
        <v>630</v>
      </c>
      <c r="D41" s="251" t="s">
        <v>2500</v>
      </c>
      <c r="E41" s="230"/>
      <c r="F41" s="247"/>
      <c r="G41" s="246"/>
      <c r="H41" s="246"/>
      <c r="I41" s="241" t="s">
        <v>712</v>
      </c>
      <c r="J41" s="246"/>
      <c r="K41" s="246"/>
      <c r="L41" s="246"/>
      <c r="M41" s="230"/>
      <c r="N41" s="230"/>
      <c r="O41" s="234"/>
      <c r="P41" s="248"/>
      <c r="Q41" s="234"/>
      <c r="R41" s="246"/>
      <c r="S41" s="246"/>
      <c r="T41" s="246"/>
      <c r="U41" s="246"/>
      <c r="V41" s="246"/>
      <c r="W41" s="246"/>
      <c r="X41" s="246"/>
      <c r="Y41" s="246" t="s">
        <v>2606</v>
      </c>
      <c r="Z41" s="246"/>
      <c r="AA41" s="246"/>
      <c r="AB41" s="230"/>
      <c r="AC41" s="249"/>
      <c r="AD41" s="236"/>
      <c r="AE41" s="249"/>
      <c r="AF41" s="236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</row>
    <row r="42" spans="1:49" customFormat="1" ht="31.2" x14ac:dyDescent="0.3">
      <c r="A42" s="241">
        <v>409165</v>
      </c>
      <c r="B42" s="241" t="s">
        <v>2501</v>
      </c>
      <c r="C42" s="250" t="s">
        <v>328</v>
      </c>
      <c r="D42" s="251" t="s">
        <v>2502</v>
      </c>
      <c r="E42" s="230"/>
      <c r="F42" s="247"/>
      <c r="G42" s="246"/>
      <c r="H42" s="246"/>
      <c r="I42" s="241" t="s">
        <v>712</v>
      </c>
      <c r="J42" s="246"/>
      <c r="K42" s="246"/>
      <c r="L42" s="246"/>
      <c r="M42" s="230"/>
      <c r="N42" s="230"/>
      <c r="O42" s="234"/>
      <c r="P42" s="248"/>
      <c r="Q42" s="234"/>
      <c r="R42" s="246"/>
      <c r="S42" s="246"/>
      <c r="T42" s="246"/>
      <c r="U42" s="246"/>
      <c r="V42" s="246"/>
      <c r="W42" s="246"/>
      <c r="X42" s="246"/>
      <c r="Y42" s="246" t="s">
        <v>2606</v>
      </c>
      <c r="Z42" s="246"/>
      <c r="AA42" s="246"/>
      <c r="AB42" s="230"/>
      <c r="AC42" s="249"/>
      <c r="AD42" s="236"/>
      <c r="AE42" s="249"/>
      <c r="AF42" s="236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</row>
    <row r="43" spans="1:49" customFormat="1" ht="31.2" x14ac:dyDescent="0.3">
      <c r="A43" s="241">
        <v>409177</v>
      </c>
      <c r="B43" s="241" t="s">
        <v>2548</v>
      </c>
      <c r="C43" s="250" t="s">
        <v>257</v>
      </c>
      <c r="D43" s="251" t="s">
        <v>2549</v>
      </c>
      <c r="E43" s="230"/>
      <c r="F43" s="247"/>
      <c r="G43" s="246"/>
      <c r="H43" s="246"/>
      <c r="I43" s="241" t="s">
        <v>712</v>
      </c>
      <c r="J43" s="246"/>
      <c r="K43" s="246"/>
      <c r="L43" s="246"/>
      <c r="M43" s="230"/>
      <c r="N43" s="230"/>
      <c r="O43" s="234"/>
      <c r="P43" s="248"/>
      <c r="Q43" s="234"/>
      <c r="R43" s="246"/>
      <c r="S43" s="246"/>
      <c r="T43" s="246"/>
      <c r="U43" s="246"/>
      <c r="V43" s="246"/>
      <c r="W43" s="246"/>
      <c r="X43" s="246"/>
      <c r="Y43" s="246" t="s">
        <v>2606</v>
      </c>
      <c r="Z43" s="246"/>
      <c r="AA43" s="246"/>
      <c r="AB43" s="230"/>
      <c r="AC43" s="249"/>
      <c r="AD43" s="236"/>
      <c r="AE43" s="249"/>
      <c r="AF43" s="236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</row>
    <row r="44" spans="1:49" customFormat="1" ht="31.2" x14ac:dyDescent="0.3">
      <c r="A44" s="241">
        <v>409632</v>
      </c>
      <c r="B44" s="241" t="s">
        <v>2530</v>
      </c>
      <c r="C44" s="250" t="s">
        <v>244</v>
      </c>
      <c r="D44" s="251" t="s">
        <v>2531</v>
      </c>
      <c r="E44" s="230"/>
      <c r="F44" s="247"/>
      <c r="G44" s="246"/>
      <c r="H44" s="246"/>
      <c r="I44" s="241" t="s">
        <v>712</v>
      </c>
      <c r="J44" s="246"/>
      <c r="K44" s="246"/>
      <c r="L44" s="246"/>
      <c r="M44" s="230"/>
      <c r="N44" s="230"/>
      <c r="O44" s="234"/>
      <c r="P44" s="248"/>
      <c r="Q44" s="234"/>
      <c r="R44" s="246"/>
      <c r="S44" s="246"/>
      <c r="T44" s="246"/>
      <c r="U44" s="246"/>
      <c r="V44" s="246"/>
      <c r="W44" s="246"/>
      <c r="X44" s="246"/>
      <c r="Y44" s="246" t="s">
        <v>2606</v>
      </c>
      <c r="Z44" s="246"/>
      <c r="AA44" s="246"/>
      <c r="AB44" s="230"/>
      <c r="AC44" s="249"/>
      <c r="AD44" s="236"/>
      <c r="AE44" s="249"/>
      <c r="AF44" s="236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</row>
    <row r="45" spans="1:49" customFormat="1" ht="31.2" x14ac:dyDescent="0.3">
      <c r="A45" s="241">
        <v>409744</v>
      </c>
      <c r="B45" s="241" t="s">
        <v>2487</v>
      </c>
      <c r="C45" s="250" t="s">
        <v>412</v>
      </c>
      <c r="D45" s="251" t="s">
        <v>1510</v>
      </c>
      <c r="E45" s="230"/>
      <c r="F45" s="247"/>
      <c r="G45" s="246"/>
      <c r="H45" s="246"/>
      <c r="I45" s="241" t="s">
        <v>712</v>
      </c>
      <c r="J45" s="246"/>
      <c r="K45" s="246"/>
      <c r="L45" s="246"/>
      <c r="M45" s="230"/>
      <c r="N45" s="230"/>
      <c r="O45" s="234"/>
      <c r="P45" s="248"/>
      <c r="Q45" s="234"/>
      <c r="R45" s="246"/>
      <c r="S45" s="246"/>
      <c r="T45" s="246"/>
      <c r="U45" s="246"/>
      <c r="V45" s="246"/>
      <c r="W45" s="246"/>
      <c r="X45" s="246"/>
      <c r="Y45" s="246" t="s">
        <v>2606</v>
      </c>
      <c r="Z45" s="246"/>
      <c r="AA45" s="246"/>
      <c r="AB45" s="230"/>
      <c r="AC45" s="249"/>
      <c r="AD45" s="236"/>
      <c r="AE45" s="249"/>
      <c r="AF45" s="236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</row>
    <row r="46" spans="1:49" customFormat="1" ht="31.2" x14ac:dyDescent="0.3">
      <c r="A46" s="241">
        <v>409765</v>
      </c>
      <c r="B46" s="241" t="s">
        <v>2537</v>
      </c>
      <c r="C46" s="250" t="s">
        <v>257</v>
      </c>
      <c r="D46" s="251" t="s">
        <v>2538</v>
      </c>
      <c r="E46" s="230"/>
      <c r="F46" s="247"/>
      <c r="G46" s="246"/>
      <c r="H46" s="246"/>
      <c r="I46" s="241" t="s">
        <v>712</v>
      </c>
      <c r="J46" s="246"/>
      <c r="K46" s="246"/>
      <c r="L46" s="246"/>
      <c r="M46" s="230"/>
      <c r="N46" s="230"/>
      <c r="O46" s="234"/>
      <c r="P46" s="248"/>
      <c r="Q46" s="234"/>
      <c r="R46" s="246"/>
      <c r="S46" s="246"/>
      <c r="T46" s="246"/>
      <c r="U46" s="246"/>
      <c r="V46" s="246"/>
      <c r="W46" s="246"/>
      <c r="X46" s="246"/>
      <c r="Y46" s="246" t="s">
        <v>2606</v>
      </c>
      <c r="Z46" s="246"/>
      <c r="AA46" s="246"/>
      <c r="AB46" s="230"/>
      <c r="AC46" s="249"/>
      <c r="AD46" s="236"/>
      <c r="AE46" s="249"/>
      <c r="AF46" s="236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</row>
    <row r="47" spans="1:49" customFormat="1" ht="31.2" x14ac:dyDescent="0.3">
      <c r="A47" s="241">
        <v>409976</v>
      </c>
      <c r="B47" s="241" t="s">
        <v>2488</v>
      </c>
      <c r="C47" s="250" t="s">
        <v>1813</v>
      </c>
      <c r="D47" s="251" t="s">
        <v>308</v>
      </c>
      <c r="E47" s="230"/>
      <c r="F47" s="247"/>
      <c r="G47" s="246"/>
      <c r="H47" s="246"/>
      <c r="I47" s="241" t="s">
        <v>712</v>
      </c>
      <c r="J47" s="246"/>
      <c r="K47" s="246"/>
      <c r="L47" s="246"/>
      <c r="M47" s="230"/>
      <c r="N47" s="230"/>
      <c r="O47" s="234"/>
      <c r="P47" s="248"/>
      <c r="Q47" s="234"/>
      <c r="R47" s="246"/>
      <c r="S47" s="246"/>
      <c r="T47" s="246"/>
      <c r="U47" s="246"/>
      <c r="V47" s="246"/>
      <c r="W47" s="246"/>
      <c r="X47" s="246"/>
      <c r="Y47" s="246" t="s">
        <v>2606</v>
      </c>
      <c r="Z47" s="246"/>
      <c r="AA47" s="246"/>
      <c r="AB47" s="230"/>
      <c r="AC47" s="249"/>
      <c r="AD47" s="236"/>
      <c r="AE47" s="249"/>
      <c r="AF47" s="236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</row>
    <row r="48" spans="1:49" customFormat="1" ht="31.2" x14ac:dyDescent="0.3">
      <c r="A48" s="241">
        <v>410196</v>
      </c>
      <c r="B48" s="241" t="s">
        <v>2581</v>
      </c>
      <c r="C48" s="250" t="s">
        <v>471</v>
      </c>
      <c r="D48" s="251" t="s">
        <v>2582</v>
      </c>
      <c r="E48" s="230"/>
      <c r="F48" s="247"/>
      <c r="G48" s="246"/>
      <c r="H48" s="246"/>
      <c r="I48" s="241" t="s">
        <v>712</v>
      </c>
      <c r="J48" s="246"/>
      <c r="K48" s="246"/>
      <c r="L48" s="246"/>
      <c r="M48" s="230"/>
      <c r="N48" s="230"/>
      <c r="O48" s="234"/>
      <c r="P48" s="248"/>
      <c r="Q48" s="234"/>
      <c r="R48" s="246"/>
      <c r="S48" s="246"/>
      <c r="T48" s="246"/>
      <c r="U48" s="246"/>
      <c r="V48" s="246"/>
      <c r="W48" s="246"/>
      <c r="X48" s="246"/>
      <c r="Y48" s="246" t="s">
        <v>2606</v>
      </c>
      <c r="Z48" s="246"/>
      <c r="AA48" s="246"/>
      <c r="AB48" s="230"/>
      <c r="AC48" s="249"/>
      <c r="AD48" s="236"/>
      <c r="AE48" s="249"/>
      <c r="AF48" s="236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</row>
    <row r="49" spans="1:49" customFormat="1" ht="31.2" x14ac:dyDescent="0.3">
      <c r="A49" s="241">
        <v>410320</v>
      </c>
      <c r="B49" s="241" t="s">
        <v>2522</v>
      </c>
      <c r="C49" s="250" t="s">
        <v>379</v>
      </c>
      <c r="D49" s="251" t="s">
        <v>271</v>
      </c>
      <c r="E49" s="230"/>
      <c r="F49" s="247"/>
      <c r="G49" s="246"/>
      <c r="H49" s="246"/>
      <c r="I49" s="241" t="s">
        <v>712</v>
      </c>
      <c r="J49" s="246"/>
      <c r="K49" s="246"/>
      <c r="L49" s="246"/>
      <c r="M49" s="230"/>
      <c r="N49" s="230"/>
      <c r="O49" s="234"/>
      <c r="P49" s="248"/>
      <c r="Q49" s="234"/>
      <c r="R49" s="246"/>
      <c r="S49" s="246"/>
      <c r="T49" s="246"/>
      <c r="U49" s="246"/>
      <c r="V49" s="246"/>
      <c r="W49" s="246"/>
      <c r="X49" s="246"/>
      <c r="Y49" s="246" t="s">
        <v>2606</v>
      </c>
      <c r="Z49" s="246"/>
      <c r="AA49" s="246"/>
      <c r="AB49" s="230"/>
      <c r="AC49" s="249"/>
      <c r="AD49" s="236"/>
      <c r="AE49" s="249"/>
      <c r="AF49" s="236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</row>
    <row r="50" spans="1:49" customFormat="1" ht="31.2" x14ac:dyDescent="0.3">
      <c r="A50" s="241">
        <v>410449</v>
      </c>
      <c r="B50" s="241" t="s">
        <v>2489</v>
      </c>
      <c r="C50" s="250" t="s">
        <v>528</v>
      </c>
      <c r="D50" s="251" t="s">
        <v>2490</v>
      </c>
      <c r="E50" s="230"/>
      <c r="F50" s="247"/>
      <c r="G50" s="246"/>
      <c r="H50" s="246"/>
      <c r="I50" s="241" t="s">
        <v>712</v>
      </c>
      <c r="J50" s="246"/>
      <c r="K50" s="246"/>
      <c r="L50" s="246"/>
      <c r="M50" s="230"/>
      <c r="N50" s="230"/>
      <c r="O50" s="234"/>
      <c r="P50" s="248"/>
      <c r="Q50" s="234"/>
      <c r="R50" s="246"/>
      <c r="S50" s="246"/>
      <c r="T50" s="246"/>
      <c r="U50" s="246"/>
      <c r="V50" s="246"/>
      <c r="W50" s="246"/>
      <c r="X50" s="246"/>
      <c r="Y50" s="246" t="s">
        <v>2606</v>
      </c>
      <c r="Z50" s="246"/>
      <c r="AA50" s="246"/>
      <c r="AB50" s="230"/>
      <c r="AC50" s="249"/>
      <c r="AD50" s="236"/>
      <c r="AE50" s="249"/>
      <c r="AF50" s="236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</row>
    <row r="51" spans="1:49" customFormat="1" ht="31.2" x14ac:dyDescent="0.3">
      <c r="A51" s="241">
        <v>410559</v>
      </c>
      <c r="B51" s="241" t="s">
        <v>2483</v>
      </c>
      <c r="C51" s="250" t="s">
        <v>293</v>
      </c>
      <c r="D51" s="251" t="s">
        <v>2484</v>
      </c>
      <c r="E51" s="230"/>
      <c r="F51" s="247"/>
      <c r="G51" s="246"/>
      <c r="H51" s="246"/>
      <c r="I51" s="241" t="s">
        <v>712</v>
      </c>
      <c r="J51" s="246"/>
      <c r="K51" s="246"/>
      <c r="L51" s="246"/>
      <c r="M51" s="230"/>
      <c r="N51" s="230"/>
      <c r="O51" s="234"/>
      <c r="P51" s="248"/>
      <c r="Q51" s="234"/>
      <c r="R51" s="246"/>
      <c r="S51" s="246"/>
      <c r="T51" s="246"/>
      <c r="U51" s="246"/>
      <c r="V51" s="246"/>
      <c r="W51" s="246"/>
      <c r="X51" s="246"/>
      <c r="Y51" s="246" t="s">
        <v>2606</v>
      </c>
      <c r="Z51" s="246"/>
      <c r="AA51" s="246"/>
      <c r="AB51" s="230"/>
      <c r="AC51" s="249"/>
      <c r="AD51" s="236"/>
      <c r="AE51" s="249"/>
      <c r="AF51" s="236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</row>
    <row r="52" spans="1:49" customFormat="1" ht="31.2" x14ac:dyDescent="0.3">
      <c r="A52" s="241">
        <v>410602</v>
      </c>
      <c r="B52" s="241" t="s">
        <v>2550</v>
      </c>
      <c r="C52" s="250" t="s">
        <v>257</v>
      </c>
      <c r="D52" s="251" t="s">
        <v>1961</v>
      </c>
      <c r="E52" s="230"/>
      <c r="F52" s="247"/>
      <c r="G52" s="246"/>
      <c r="H52" s="246"/>
      <c r="I52" s="241" t="s">
        <v>712</v>
      </c>
      <c r="J52" s="246"/>
      <c r="K52" s="246"/>
      <c r="L52" s="246"/>
      <c r="M52" s="230"/>
      <c r="N52" s="230"/>
      <c r="O52" s="234"/>
      <c r="P52" s="248"/>
      <c r="Q52" s="234"/>
      <c r="R52" s="246"/>
      <c r="S52" s="246"/>
      <c r="T52" s="246"/>
      <c r="U52" s="246"/>
      <c r="V52" s="246"/>
      <c r="W52" s="246"/>
      <c r="X52" s="246"/>
      <c r="Y52" s="246" t="s">
        <v>2606</v>
      </c>
      <c r="Z52" s="246"/>
      <c r="AA52" s="246"/>
      <c r="AB52" s="230"/>
      <c r="AC52" s="249"/>
      <c r="AD52" s="236"/>
      <c r="AE52" s="249"/>
      <c r="AF52" s="236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</row>
    <row r="53" spans="1:49" customFormat="1" ht="31.2" x14ac:dyDescent="0.3">
      <c r="A53" s="241">
        <v>410603</v>
      </c>
      <c r="B53" s="241" t="s">
        <v>2509</v>
      </c>
      <c r="C53" s="250" t="s">
        <v>451</v>
      </c>
      <c r="D53" s="251" t="s">
        <v>2510</v>
      </c>
      <c r="E53" s="230"/>
      <c r="F53" s="247"/>
      <c r="G53" s="246"/>
      <c r="H53" s="246"/>
      <c r="I53" s="241" t="s">
        <v>712</v>
      </c>
      <c r="J53" s="246"/>
      <c r="K53" s="246"/>
      <c r="L53" s="246"/>
      <c r="M53" s="230"/>
      <c r="N53" s="230"/>
      <c r="O53" s="234"/>
      <c r="P53" s="248"/>
      <c r="Q53" s="234"/>
      <c r="R53" s="246"/>
      <c r="S53" s="246"/>
      <c r="T53" s="246"/>
      <c r="U53" s="246"/>
      <c r="V53" s="246"/>
      <c r="W53" s="246"/>
      <c r="X53" s="246"/>
      <c r="Y53" s="246" t="s">
        <v>2606</v>
      </c>
      <c r="Z53" s="246"/>
      <c r="AA53" s="246"/>
      <c r="AB53" s="230"/>
      <c r="AC53" s="249"/>
      <c r="AD53" s="236"/>
      <c r="AE53" s="249"/>
      <c r="AF53" s="236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</row>
    <row r="54" spans="1:49" customFormat="1" ht="31.2" x14ac:dyDescent="0.3">
      <c r="A54" s="241">
        <v>410645</v>
      </c>
      <c r="B54" s="241" t="s">
        <v>2598</v>
      </c>
      <c r="C54" s="250" t="s">
        <v>641</v>
      </c>
      <c r="D54" s="251" t="s">
        <v>300</v>
      </c>
      <c r="E54" s="230"/>
      <c r="F54" s="247"/>
      <c r="G54" s="246"/>
      <c r="H54" s="246"/>
      <c r="I54" s="241" t="s">
        <v>712</v>
      </c>
      <c r="J54" s="246"/>
      <c r="K54" s="246"/>
      <c r="L54" s="246"/>
      <c r="M54" s="230"/>
      <c r="N54" s="230"/>
      <c r="O54" s="234"/>
      <c r="P54" s="248"/>
      <c r="Q54" s="234"/>
      <c r="R54" s="246"/>
      <c r="S54" s="246"/>
      <c r="T54" s="246"/>
      <c r="U54" s="246"/>
      <c r="V54" s="246"/>
      <c r="W54" s="246"/>
      <c r="X54" s="246"/>
      <c r="Y54" s="246" t="s">
        <v>2606</v>
      </c>
      <c r="Z54" s="246"/>
      <c r="AA54" s="246"/>
      <c r="AB54" s="230"/>
      <c r="AC54" s="249"/>
      <c r="AD54" s="236"/>
      <c r="AE54" s="249"/>
      <c r="AF54" s="236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</row>
    <row r="55" spans="1:49" customFormat="1" ht="31.2" x14ac:dyDescent="0.3">
      <c r="A55" s="241">
        <v>410659</v>
      </c>
      <c r="B55" s="241" t="s">
        <v>2532</v>
      </c>
      <c r="C55" s="250" t="s">
        <v>244</v>
      </c>
      <c r="D55" s="251" t="s">
        <v>2533</v>
      </c>
      <c r="E55" s="230"/>
      <c r="F55" s="247"/>
      <c r="G55" s="246"/>
      <c r="H55" s="246"/>
      <c r="I55" s="241" t="s">
        <v>712</v>
      </c>
      <c r="J55" s="246"/>
      <c r="K55" s="246"/>
      <c r="L55" s="246"/>
      <c r="M55" s="230"/>
      <c r="N55" s="230"/>
      <c r="O55" s="234"/>
      <c r="P55" s="248"/>
      <c r="Q55" s="234"/>
      <c r="R55" s="246"/>
      <c r="S55" s="246"/>
      <c r="T55" s="246"/>
      <c r="U55" s="246"/>
      <c r="V55" s="246"/>
      <c r="W55" s="246"/>
      <c r="X55" s="246"/>
      <c r="Y55" s="246" t="s">
        <v>2606</v>
      </c>
      <c r="Z55" s="246"/>
      <c r="AA55" s="246"/>
      <c r="AB55" s="230"/>
      <c r="AC55" s="249"/>
      <c r="AD55" s="236"/>
      <c r="AE55" s="249"/>
      <c r="AF55" s="236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</row>
    <row r="56" spans="1:49" customFormat="1" ht="31.2" x14ac:dyDescent="0.3">
      <c r="A56" s="241">
        <v>410740</v>
      </c>
      <c r="B56" s="241" t="s">
        <v>2583</v>
      </c>
      <c r="C56" s="250" t="s">
        <v>273</v>
      </c>
      <c r="D56" s="251" t="s">
        <v>2584</v>
      </c>
      <c r="E56" s="230"/>
      <c r="F56" s="247"/>
      <c r="G56" s="246"/>
      <c r="H56" s="246"/>
      <c r="I56" s="241" t="s">
        <v>712</v>
      </c>
      <c r="J56" s="246"/>
      <c r="K56" s="246"/>
      <c r="L56" s="246"/>
      <c r="M56" s="230"/>
      <c r="N56" s="230"/>
      <c r="O56" s="234"/>
      <c r="P56" s="248"/>
      <c r="Q56" s="234"/>
      <c r="R56" s="246"/>
      <c r="S56" s="246"/>
      <c r="T56" s="246"/>
      <c r="U56" s="246"/>
      <c r="V56" s="246"/>
      <c r="W56" s="246"/>
      <c r="X56" s="246"/>
      <c r="Y56" s="246" t="s">
        <v>2606</v>
      </c>
      <c r="Z56" s="246"/>
      <c r="AA56" s="246"/>
      <c r="AB56" s="230"/>
      <c r="AC56" s="249"/>
      <c r="AD56" s="236"/>
      <c r="AE56" s="249"/>
      <c r="AF56" s="236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</row>
    <row r="57" spans="1:49" customFormat="1" ht="31.2" x14ac:dyDescent="0.3">
      <c r="A57" s="241">
        <v>410763</v>
      </c>
      <c r="B57" s="241" t="s">
        <v>2473</v>
      </c>
      <c r="C57" s="250" t="s">
        <v>1233</v>
      </c>
      <c r="D57" s="251" t="s">
        <v>2474</v>
      </c>
      <c r="E57" s="230"/>
      <c r="F57" s="247"/>
      <c r="G57" s="246"/>
      <c r="H57" s="246"/>
      <c r="I57" s="241" t="s">
        <v>712</v>
      </c>
      <c r="J57" s="246"/>
      <c r="K57" s="246"/>
      <c r="L57" s="246"/>
      <c r="M57" s="230"/>
      <c r="N57" s="230"/>
      <c r="O57" s="234"/>
      <c r="P57" s="248"/>
      <c r="Q57" s="234"/>
      <c r="R57" s="246"/>
      <c r="S57" s="246"/>
      <c r="T57" s="246"/>
      <c r="U57" s="246"/>
      <c r="V57" s="246"/>
      <c r="W57" s="246"/>
      <c r="X57" s="246"/>
      <c r="Y57" s="246" t="s">
        <v>2606</v>
      </c>
      <c r="Z57" s="246"/>
      <c r="AA57" s="246"/>
      <c r="AB57" s="230"/>
      <c r="AC57" s="249"/>
      <c r="AD57" s="236"/>
      <c r="AE57" s="249"/>
      <c r="AF57" s="236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</row>
    <row r="58" spans="1:49" customFormat="1" ht="31.2" x14ac:dyDescent="0.3">
      <c r="A58" s="241">
        <v>410825</v>
      </c>
      <c r="B58" s="241" t="s">
        <v>2585</v>
      </c>
      <c r="C58" s="250" t="s">
        <v>596</v>
      </c>
      <c r="D58" s="251" t="s">
        <v>2586</v>
      </c>
      <c r="E58" s="230"/>
      <c r="F58" s="247"/>
      <c r="G58" s="246"/>
      <c r="H58" s="246"/>
      <c r="I58" s="241" t="s">
        <v>712</v>
      </c>
      <c r="J58" s="246"/>
      <c r="K58" s="246"/>
      <c r="L58" s="246"/>
      <c r="M58" s="230"/>
      <c r="N58" s="230"/>
      <c r="O58" s="234"/>
      <c r="P58" s="248"/>
      <c r="Q58" s="234"/>
      <c r="R58" s="246"/>
      <c r="S58" s="246"/>
      <c r="T58" s="246"/>
      <c r="U58" s="246"/>
      <c r="V58" s="246"/>
      <c r="W58" s="246"/>
      <c r="X58" s="246"/>
      <c r="Y58" s="246" t="s">
        <v>2606</v>
      </c>
      <c r="Z58" s="246"/>
      <c r="AA58" s="246"/>
      <c r="AB58" s="230"/>
      <c r="AC58" s="249"/>
      <c r="AD58" s="236"/>
      <c r="AE58" s="249"/>
      <c r="AF58" s="236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</row>
    <row r="59" spans="1:49" customFormat="1" ht="31.2" x14ac:dyDescent="0.3">
      <c r="A59" s="241">
        <v>410833</v>
      </c>
      <c r="B59" s="241" t="s">
        <v>2551</v>
      </c>
      <c r="C59" s="250" t="s">
        <v>297</v>
      </c>
      <c r="D59" s="251" t="s">
        <v>295</v>
      </c>
      <c r="E59" s="230"/>
      <c r="F59" s="247"/>
      <c r="G59" s="246"/>
      <c r="H59" s="246"/>
      <c r="I59" s="241" t="s">
        <v>712</v>
      </c>
      <c r="J59" s="246"/>
      <c r="K59" s="246"/>
      <c r="L59" s="246"/>
      <c r="M59" s="230"/>
      <c r="N59" s="230"/>
      <c r="O59" s="234"/>
      <c r="P59" s="248"/>
      <c r="Q59" s="234"/>
      <c r="R59" s="246"/>
      <c r="S59" s="246"/>
      <c r="T59" s="246"/>
      <c r="U59" s="246"/>
      <c r="V59" s="246"/>
      <c r="W59" s="246"/>
      <c r="X59" s="246"/>
      <c r="Y59" s="246" t="s">
        <v>2606</v>
      </c>
      <c r="Z59" s="246"/>
      <c r="AA59" s="246"/>
      <c r="AB59" s="230"/>
      <c r="AC59" s="249"/>
      <c r="AD59" s="236"/>
      <c r="AE59" s="249"/>
      <c r="AF59" s="236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</row>
    <row r="60" spans="1:49" customFormat="1" ht="31.2" x14ac:dyDescent="0.3">
      <c r="A60" s="241">
        <v>410893</v>
      </c>
      <c r="B60" s="241" t="s">
        <v>2587</v>
      </c>
      <c r="C60" s="250" t="s">
        <v>257</v>
      </c>
      <c r="D60" s="251" t="s">
        <v>2588</v>
      </c>
      <c r="E60" s="230"/>
      <c r="F60" s="247"/>
      <c r="G60" s="246"/>
      <c r="H60" s="246"/>
      <c r="I60" s="241" t="s">
        <v>712</v>
      </c>
      <c r="J60" s="246"/>
      <c r="K60" s="246"/>
      <c r="L60" s="246"/>
      <c r="M60" s="230"/>
      <c r="N60" s="230"/>
      <c r="O60" s="234"/>
      <c r="P60" s="248"/>
      <c r="Q60" s="234"/>
      <c r="R60" s="246"/>
      <c r="S60" s="246"/>
      <c r="T60" s="246"/>
      <c r="U60" s="246"/>
      <c r="V60" s="246"/>
      <c r="W60" s="246"/>
      <c r="X60" s="246"/>
      <c r="Y60" s="246" t="s">
        <v>2606</v>
      </c>
      <c r="Z60" s="246"/>
      <c r="AA60" s="246"/>
      <c r="AB60" s="230"/>
      <c r="AC60" s="249"/>
      <c r="AD60" s="236"/>
      <c r="AE60" s="249"/>
      <c r="AF60" s="236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</row>
    <row r="61" spans="1:49" customFormat="1" ht="31.2" x14ac:dyDescent="0.3">
      <c r="A61" s="241">
        <v>411333</v>
      </c>
      <c r="B61" s="241" t="s">
        <v>2464</v>
      </c>
      <c r="C61" s="250" t="s">
        <v>2465</v>
      </c>
      <c r="D61" s="251" t="s">
        <v>263</v>
      </c>
      <c r="E61" s="230"/>
      <c r="F61" s="247"/>
      <c r="G61" s="246"/>
      <c r="H61" s="246"/>
      <c r="I61" s="241" t="s">
        <v>712</v>
      </c>
      <c r="J61" s="246"/>
      <c r="K61" s="246"/>
      <c r="L61" s="246"/>
      <c r="M61" s="230"/>
      <c r="N61" s="230"/>
      <c r="O61" s="234"/>
      <c r="P61" s="248"/>
      <c r="Q61" s="234"/>
      <c r="R61" s="246"/>
      <c r="S61" s="246"/>
      <c r="T61" s="246"/>
      <c r="U61" s="246"/>
      <c r="V61" s="246"/>
      <c r="W61" s="246"/>
      <c r="X61" s="246"/>
      <c r="Y61" s="246" t="s">
        <v>2606</v>
      </c>
      <c r="Z61" s="246"/>
      <c r="AA61" s="246"/>
      <c r="AB61" s="230"/>
      <c r="AC61" s="249"/>
      <c r="AD61" s="236"/>
      <c r="AE61" s="249"/>
      <c r="AF61" s="236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</row>
    <row r="62" spans="1:49" customFormat="1" ht="31.2" x14ac:dyDescent="0.3">
      <c r="A62" s="241">
        <v>411376</v>
      </c>
      <c r="B62" s="241" t="s">
        <v>2466</v>
      </c>
      <c r="C62" s="250" t="s">
        <v>2409</v>
      </c>
      <c r="D62" s="251" t="s">
        <v>541</v>
      </c>
      <c r="E62" s="230"/>
      <c r="F62" s="247"/>
      <c r="G62" s="246"/>
      <c r="H62" s="246"/>
      <c r="I62" s="241" t="s">
        <v>712</v>
      </c>
      <c r="J62" s="246"/>
      <c r="K62" s="246"/>
      <c r="L62" s="246"/>
      <c r="M62" s="230"/>
      <c r="N62" s="230"/>
      <c r="O62" s="234"/>
      <c r="P62" s="248"/>
      <c r="Q62" s="234"/>
      <c r="R62" s="246"/>
      <c r="S62" s="246"/>
      <c r="T62" s="246"/>
      <c r="U62" s="246"/>
      <c r="V62" s="246"/>
      <c r="W62" s="246"/>
      <c r="X62" s="246"/>
      <c r="Y62" s="246" t="s">
        <v>2606</v>
      </c>
      <c r="Z62" s="246"/>
      <c r="AA62" s="246"/>
      <c r="AB62" s="230"/>
      <c r="AC62" s="249"/>
      <c r="AD62" s="236"/>
      <c r="AE62" s="249"/>
      <c r="AF62" s="236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</row>
    <row r="63" spans="1:49" customFormat="1" ht="31.2" x14ac:dyDescent="0.3">
      <c r="A63" s="241">
        <v>411422</v>
      </c>
      <c r="B63" s="241" t="s">
        <v>2559</v>
      </c>
      <c r="C63" s="250" t="s">
        <v>394</v>
      </c>
      <c r="D63" s="251" t="s">
        <v>2560</v>
      </c>
      <c r="E63" s="230"/>
      <c r="F63" s="247"/>
      <c r="G63" s="246"/>
      <c r="H63" s="246"/>
      <c r="I63" s="241" t="s">
        <v>712</v>
      </c>
      <c r="J63" s="246"/>
      <c r="K63" s="246"/>
      <c r="L63" s="246"/>
      <c r="M63" s="230"/>
      <c r="N63" s="230"/>
      <c r="O63" s="234"/>
      <c r="P63" s="248"/>
      <c r="Q63" s="234"/>
      <c r="R63" s="246"/>
      <c r="S63" s="246"/>
      <c r="T63" s="246"/>
      <c r="U63" s="246"/>
      <c r="V63" s="246"/>
      <c r="W63" s="246"/>
      <c r="X63" s="246"/>
      <c r="Y63" s="246" t="s">
        <v>2606</v>
      </c>
      <c r="Z63" s="246"/>
      <c r="AA63" s="246"/>
      <c r="AB63" s="230"/>
      <c r="AC63" s="249"/>
      <c r="AD63" s="236"/>
      <c r="AE63" s="249"/>
      <c r="AF63" s="236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</row>
    <row r="64" spans="1:49" customFormat="1" ht="31.2" x14ac:dyDescent="0.3">
      <c r="A64" s="241">
        <v>411446</v>
      </c>
      <c r="B64" s="241" t="s">
        <v>2561</v>
      </c>
      <c r="C64" s="250" t="s">
        <v>2562</v>
      </c>
      <c r="D64" s="251" t="s">
        <v>473</v>
      </c>
      <c r="E64" s="230"/>
      <c r="F64" s="247"/>
      <c r="G64" s="246"/>
      <c r="H64" s="246"/>
      <c r="I64" s="241" t="s">
        <v>712</v>
      </c>
      <c r="J64" s="246"/>
      <c r="K64" s="246"/>
      <c r="L64" s="246"/>
      <c r="M64" s="230"/>
      <c r="N64" s="230"/>
      <c r="O64" s="234"/>
      <c r="P64" s="248"/>
      <c r="Q64" s="234"/>
      <c r="R64" s="246"/>
      <c r="S64" s="246"/>
      <c r="T64" s="246"/>
      <c r="U64" s="246"/>
      <c r="V64" s="246"/>
      <c r="W64" s="246"/>
      <c r="X64" s="246"/>
      <c r="Y64" s="246" t="s">
        <v>2606</v>
      </c>
      <c r="Z64" s="246"/>
      <c r="AA64" s="246"/>
      <c r="AB64" s="230"/>
      <c r="AC64" s="249"/>
      <c r="AD64" s="236"/>
      <c r="AE64" s="249"/>
      <c r="AF64" s="236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</row>
    <row r="65" spans="1:49" customFormat="1" ht="31.2" x14ac:dyDescent="0.3">
      <c r="A65" s="241">
        <v>411573</v>
      </c>
      <c r="B65" s="241" t="s">
        <v>2534</v>
      </c>
      <c r="C65" s="250" t="s">
        <v>515</v>
      </c>
      <c r="D65" s="251" t="s">
        <v>502</v>
      </c>
      <c r="E65" s="230"/>
      <c r="F65" s="247"/>
      <c r="G65" s="246"/>
      <c r="H65" s="246"/>
      <c r="I65" s="241" t="s">
        <v>712</v>
      </c>
      <c r="J65" s="246"/>
      <c r="K65" s="246"/>
      <c r="L65" s="246"/>
      <c r="M65" s="230"/>
      <c r="N65" s="230"/>
      <c r="O65" s="234"/>
      <c r="P65" s="248"/>
      <c r="Q65" s="234"/>
      <c r="R65" s="246"/>
      <c r="S65" s="246"/>
      <c r="T65" s="246"/>
      <c r="U65" s="246"/>
      <c r="V65" s="246"/>
      <c r="W65" s="246"/>
      <c r="X65" s="246"/>
      <c r="Y65" s="246" t="s">
        <v>2606</v>
      </c>
      <c r="Z65" s="246"/>
      <c r="AA65" s="246"/>
      <c r="AB65" s="230"/>
      <c r="AC65" s="249"/>
      <c r="AD65" s="236"/>
      <c r="AE65" s="249"/>
      <c r="AF65" s="236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</row>
    <row r="66" spans="1:49" customFormat="1" ht="31.2" x14ac:dyDescent="0.3">
      <c r="A66" s="241">
        <v>411589</v>
      </c>
      <c r="B66" s="241" t="s">
        <v>2511</v>
      </c>
      <c r="C66" s="250" t="s">
        <v>2512</v>
      </c>
      <c r="D66" s="251" t="s">
        <v>2513</v>
      </c>
      <c r="E66" s="230"/>
      <c r="F66" s="247"/>
      <c r="G66" s="246"/>
      <c r="H66" s="246"/>
      <c r="I66" s="241" t="s">
        <v>712</v>
      </c>
      <c r="J66" s="246"/>
      <c r="K66" s="246"/>
      <c r="L66" s="246"/>
      <c r="M66" s="230"/>
      <c r="N66" s="230"/>
      <c r="O66" s="234"/>
      <c r="P66" s="248"/>
      <c r="Q66" s="234"/>
      <c r="R66" s="246"/>
      <c r="S66" s="246"/>
      <c r="T66" s="246"/>
      <c r="U66" s="246"/>
      <c r="V66" s="246"/>
      <c r="W66" s="246"/>
      <c r="X66" s="246"/>
      <c r="Y66" s="246" t="s">
        <v>2606</v>
      </c>
      <c r="Z66" s="246"/>
      <c r="AA66" s="246"/>
      <c r="AB66" s="230"/>
      <c r="AC66" s="249"/>
      <c r="AD66" s="236"/>
      <c r="AE66" s="249"/>
      <c r="AF66" s="236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</row>
    <row r="67" spans="1:49" customFormat="1" ht="31.2" x14ac:dyDescent="0.3">
      <c r="A67" s="241">
        <v>411620</v>
      </c>
      <c r="B67" s="241" t="s">
        <v>2589</v>
      </c>
      <c r="C67" s="250" t="s">
        <v>586</v>
      </c>
      <c r="D67" s="251" t="s">
        <v>2590</v>
      </c>
      <c r="E67" s="230"/>
      <c r="F67" s="247"/>
      <c r="G67" s="246"/>
      <c r="H67" s="246"/>
      <c r="I67" s="241" t="s">
        <v>712</v>
      </c>
      <c r="J67" s="246"/>
      <c r="K67" s="246"/>
      <c r="L67" s="246"/>
      <c r="M67" s="230"/>
      <c r="N67" s="230"/>
      <c r="O67" s="234"/>
      <c r="P67" s="248"/>
      <c r="Q67" s="234"/>
      <c r="R67" s="246"/>
      <c r="S67" s="246"/>
      <c r="T67" s="246"/>
      <c r="U67" s="246"/>
      <c r="V67" s="246"/>
      <c r="W67" s="246"/>
      <c r="X67" s="246"/>
      <c r="Y67" s="246" t="s">
        <v>2606</v>
      </c>
      <c r="Z67" s="246"/>
      <c r="AA67" s="246"/>
      <c r="AB67" s="230"/>
      <c r="AC67" s="249"/>
      <c r="AD67" s="236"/>
      <c r="AE67" s="249"/>
      <c r="AF67" s="236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</row>
    <row r="68" spans="1:49" customFormat="1" ht="31.2" x14ac:dyDescent="0.3">
      <c r="A68" s="241">
        <v>411685</v>
      </c>
      <c r="B68" s="241" t="s">
        <v>2563</v>
      </c>
      <c r="C68" s="250" t="s">
        <v>367</v>
      </c>
      <c r="D68" s="251" t="s">
        <v>2564</v>
      </c>
      <c r="E68" s="230"/>
      <c r="F68" s="247"/>
      <c r="G68" s="246"/>
      <c r="H68" s="246"/>
      <c r="I68" s="241" t="s">
        <v>712</v>
      </c>
      <c r="J68" s="246"/>
      <c r="K68" s="246"/>
      <c r="L68" s="246"/>
      <c r="M68" s="230"/>
      <c r="N68" s="230"/>
      <c r="O68" s="234"/>
      <c r="P68" s="248"/>
      <c r="Q68" s="234"/>
      <c r="R68" s="246"/>
      <c r="S68" s="246"/>
      <c r="T68" s="246"/>
      <c r="U68" s="246"/>
      <c r="V68" s="246"/>
      <c r="W68" s="246"/>
      <c r="X68" s="246"/>
      <c r="Y68" s="246" t="s">
        <v>2606</v>
      </c>
      <c r="Z68" s="246"/>
      <c r="AA68" s="246"/>
      <c r="AB68" s="230"/>
      <c r="AC68" s="249"/>
      <c r="AD68" s="236"/>
      <c r="AE68" s="249"/>
      <c r="AF68" s="236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</row>
    <row r="69" spans="1:49" customFormat="1" ht="31.2" x14ac:dyDescent="0.3">
      <c r="A69" s="241">
        <v>411689</v>
      </c>
      <c r="B69" s="241" t="s">
        <v>2596</v>
      </c>
      <c r="C69" s="250" t="s">
        <v>798</v>
      </c>
      <c r="D69" s="251" t="s">
        <v>2597</v>
      </c>
      <c r="E69" s="230"/>
      <c r="F69" s="247"/>
      <c r="G69" s="246"/>
      <c r="H69" s="246"/>
      <c r="I69" s="241" t="s">
        <v>712</v>
      </c>
      <c r="J69" s="246"/>
      <c r="K69" s="246"/>
      <c r="L69" s="246"/>
      <c r="M69" s="230"/>
      <c r="N69" s="230"/>
      <c r="O69" s="234"/>
      <c r="P69" s="248"/>
      <c r="Q69" s="234"/>
      <c r="R69" s="246"/>
      <c r="S69" s="246"/>
      <c r="T69" s="246"/>
      <c r="U69" s="246"/>
      <c r="V69" s="246"/>
      <c r="W69" s="246"/>
      <c r="X69" s="246"/>
      <c r="Y69" s="246" t="s">
        <v>2606</v>
      </c>
      <c r="Z69" s="246"/>
      <c r="AA69" s="246"/>
      <c r="AB69" s="230"/>
      <c r="AC69" s="249"/>
      <c r="AD69" s="236"/>
      <c r="AE69" s="249"/>
      <c r="AF69" s="236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</row>
    <row r="70" spans="1:49" customFormat="1" ht="31.2" x14ac:dyDescent="0.3">
      <c r="A70" s="241">
        <v>411794</v>
      </c>
      <c r="B70" s="241" t="s">
        <v>2503</v>
      </c>
      <c r="C70" s="250" t="s">
        <v>2504</v>
      </c>
      <c r="D70" s="251" t="s">
        <v>253</v>
      </c>
      <c r="E70" s="230"/>
      <c r="F70" s="247"/>
      <c r="G70" s="246"/>
      <c r="H70" s="246"/>
      <c r="I70" s="241" t="s">
        <v>712</v>
      </c>
      <c r="J70" s="246"/>
      <c r="K70" s="246"/>
      <c r="L70" s="246"/>
      <c r="M70" s="230"/>
      <c r="N70" s="230"/>
      <c r="O70" s="234"/>
      <c r="P70" s="248"/>
      <c r="Q70" s="234"/>
      <c r="R70" s="246"/>
      <c r="S70" s="246"/>
      <c r="T70" s="246"/>
      <c r="U70" s="246"/>
      <c r="V70" s="246"/>
      <c r="W70" s="246"/>
      <c r="X70" s="246"/>
      <c r="Y70" s="246" t="s">
        <v>2606</v>
      </c>
      <c r="Z70" s="246"/>
      <c r="AA70" s="246"/>
      <c r="AB70" s="230"/>
      <c r="AC70" s="249"/>
      <c r="AD70" s="236"/>
      <c r="AE70" s="249"/>
      <c r="AF70" s="236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</row>
    <row r="71" spans="1:49" customFormat="1" ht="31.2" x14ac:dyDescent="0.3">
      <c r="A71" s="241">
        <v>412012</v>
      </c>
      <c r="B71" s="241" t="s">
        <v>2523</v>
      </c>
      <c r="C71" s="250" t="s">
        <v>326</v>
      </c>
      <c r="D71" s="251" t="s">
        <v>2524</v>
      </c>
      <c r="E71" s="230"/>
      <c r="F71" s="247"/>
      <c r="G71" s="246"/>
      <c r="H71" s="246"/>
      <c r="I71" s="241" t="s">
        <v>712</v>
      </c>
      <c r="J71" s="246"/>
      <c r="K71" s="246"/>
      <c r="L71" s="246"/>
      <c r="M71" s="230"/>
      <c r="N71" s="230"/>
      <c r="O71" s="234"/>
      <c r="P71" s="248"/>
      <c r="Q71" s="234"/>
      <c r="R71" s="246"/>
      <c r="S71" s="246"/>
      <c r="T71" s="246"/>
      <c r="U71" s="246"/>
      <c r="V71" s="246"/>
      <c r="W71" s="246"/>
      <c r="X71" s="246"/>
      <c r="Y71" s="246" t="s">
        <v>2606</v>
      </c>
      <c r="Z71" s="246"/>
      <c r="AA71" s="246"/>
      <c r="AB71" s="230"/>
      <c r="AC71" s="249"/>
      <c r="AD71" s="236"/>
      <c r="AE71" s="249"/>
      <c r="AF71" s="236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</row>
    <row r="72" spans="1:49" customFormat="1" ht="31.2" x14ac:dyDescent="0.3">
      <c r="A72" s="241">
        <v>412177</v>
      </c>
      <c r="B72" s="241" t="s">
        <v>2552</v>
      </c>
      <c r="C72" s="250" t="s">
        <v>257</v>
      </c>
      <c r="D72" s="251" t="s">
        <v>2553</v>
      </c>
      <c r="E72" s="230"/>
      <c r="F72" s="247"/>
      <c r="G72" s="246"/>
      <c r="H72" s="246"/>
      <c r="I72" s="241" t="s">
        <v>712</v>
      </c>
      <c r="J72" s="246"/>
      <c r="K72" s="246"/>
      <c r="L72" s="246"/>
      <c r="M72" s="230"/>
      <c r="N72" s="230"/>
      <c r="O72" s="234"/>
      <c r="P72" s="248"/>
      <c r="Q72" s="234"/>
      <c r="R72" s="246"/>
      <c r="S72" s="246"/>
      <c r="T72" s="246"/>
      <c r="U72" s="246"/>
      <c r="V72" s="246"/>
      <c r="W72" s="246"/>
      <c r="X72" s="246"/>
      <c r="Y72" s="246" t="s">
        <v>2606</v>
      </c>
      <c r="Z72" s="246"/>
      <c r="AA72" s="246"/>
      <c r="AB72" s="230"/>
      <c r="AC72" s="249"/>
      <c r="AD72" s="236"/>
      <c r="AE72" s="249"/>
      <c r="AF72" s="236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</row>
    <row r="73" spans="1:49" customFormat="1" ht="31.2" x14ac:dyDescent="0.3">
      <c r="A73" s="241">
        <v>412189</v>
      </c>
      <c r="B73" s="241" t="s">
        <v>2456</v>
      </c>
      <c r="C73" s="250" t="s">
        <v>747</v>
      </c>
      <c r="D73" s="251" t="s">
        <v>2457</v>
      </c>
      <c r="E73" s="230"/>
      <c r="F73" s="247"/>
      <c r="G73" s="246"/>
      <c r="H73" s="246"/>
      <c r="I73" s="241" t="s">
        <v>712</v>
      </c>
      <c r="J73" s="246"/>
      <c r="K73" s="246"/>
      <c r="L73" s="246"/>
      <c r="M73" s="230"/>
      <c r="N73" s="230"/>
      <c r="O73" s="234"/>
      <c r="P73" s="248"/>
      <c r="Q73" s="234"/>
      <c r="R73" s="246"/>
      <c r="S73" s="246"/>
      <c r="T73" s="246"/>
      <c r="U73" s="246"/>
      <c r="V73" s="246"/>
      <c r="W73" s="246"/>
      <c r="X73" s="246"/>
      <c r="Y73" s="246" t="s">
        <v>2606</v>
      </c>
      <c r="Z73" s="246"/>
      <c r="AA73" s="246"/>
      <c r="AB73" s="230"/>
      <c r="AC73" s="249"/>
      <c r="AD73" s="236"/>
      <c r="AE73" s="249"/>
      <c r="AF73" s="236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</row>
    <row r="74" spans="1:49" customFormat="1" ht="31.2" x14ac:dyDescent="0.3">
      <c r="A74" s="241">
        <v>412671</v>
      </c>
      <c r="B74" s="241" t="s">
        <v>2525</v>
      </c>
      <c r="C74" s="250" t="s">
        <v>342</v>
      </c>
      <c r="D74" s="251" t="s">
        <v>318</v>
      </c>
      <c r="E74" s="230"/>
      <c r="F74" s="247"/>
      <c r="G74" s="246"/>
      <c r="H74" s="246"/>
      <c r="I74" s="241" t="s">
        <v>712</v>
      </c>
      <c r="J74" s="246"/>
      <c r="K74" s="246"/>
      <c r="L74" s="246"/>
      <c r="M74" s="230"/>
      <c r="N74" s="230"/>
      <c r="O74" s="234"/>
      <c r="P74" s="248"/>
      <c r="Q74" s="234"/>
      <c r="R74" s="246"/>
      <c r="S74" s="246"/>
      <c r="T74" s="246"/>
      <c r="U74" s="246"/>
      <c r="V74" s="246"/>
      <c r="W74" s="246"/>
      <c r="X74" s="246"/>
      <c r="Y74" s="246" t="s">
        <v>2606</v>
      </c>
      <c r="Z74" s="246"/>
      <c r="AA74" s="246"/>
      <c r="AB74" s="230"/>
      <c r="AC74" s="249"/>
      <c r="AD74" s="236"/>
      <c r="AE74" s="249"/>
      <c r="AF74" s="236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</row>
    <row r="75" spans="1:49" customFormat="1" ht="31.2" x14ac:dyDescent="0.3">
      <c r="A75" s="241">
        <v>412727</v>
      </c>
      <c r="B75" s="241" t="s">
        <v>2554</v>
      </c>
      <c r="C75" s="250" t="s">
        <v>394</v>
      </c>
      <c r="D75" s="251" t="s">
        <v>2555</v>
      </c>
      <c r="E75" s="230"/>
      <c r="F75" s="247"/>
      <c r="G75" s="246"/>
      <c r="H75" s="246"/>
      <c r="I75" s="241" t="s">
        <v>712</v>
      </c>
      <c r="J75" s="246"/>
      <c r="K75" s="246"/>
      <c r="L75" s="246"/>
      <c r="M75" s="230"/>
      <c r="N75" s="230"/>
      <c r="O75" s="234"/>
      <c r="P75" s="248"/>
      <c r="Q75" s="234"/>
      <c r="R75" s="246"/>
      <c r="S75" s="246"/>
      <c r="T75" s="246"/>
      <c r="U75" s="246"/>
      <c r="V75" s="246"/>
      <c r="W75" s="246"/>
      <c r="X75" s="246"/>
      <c r="Y75" s="246" t="s">
        <v>2606</v>
      </c>
      <c r="Z75" s="246"/>
      <c r="AA75" s="246"/>
      <c r="AB75" s="230"/>
      <c r="AC75" s="249"/>
      <c r="AD75" s="236"/>
      <c r="AE75" s="249"/>
      <c r="AF75" s="236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</row>
    <row r="76" spans="1:49" customFormat="1" ht="31.2" x14ac:dyDescent="0.3">
      <c r="A76" s="241">
        <v>412743</v>
      </c>
      <c r="B76" s="241" t="s">
        <v>2594</v>
      </c>
      <c r="C76" s="250" t="s">
        <v>275</v>
      </c>
      <c r="D76" s="251" t="s">
        <v>2595</v>
      </c>
      <c r="E76" s="230"/>
      <c r="F76" s="247"/>
      <c r="G76" s="246"/>
      <c r="H76" s="246"/>
      <c r="I76" s="241" t="s">
        <v>712</v>
      </c>
      <c r="J76" s="246"/>
      <c r="K76" s="246"/>
      <c r="L76" s="246"/>
      <c r="M76" s="230"/>
      <c r="N76" s="230"/>
      <c r="O76" s="234"/>
      <c r="P76" s="248"/>
      <c r="Q76" s="234"/>
      <c r="R76" s="246"/>
      <c r="S76" s="246"/>
      <c r="T76" s="246"/>
      <c r="U76" s="246"/>
      <c r="V76" s="246"/>
      <c r="W76" s="246"/>
      <c r="X76" s="246"/>
      <c r="Y76" s="246" t="s">
        <v>2606</v>
      </c>
      <c r="Z76" s="246"/>
      <c r="AA76" s="246"/>
      <c r="AB76" s="230"/>
      <c r="AC76" s="249"/>
      <c r="AD76" s="236"/>
      <c r="AE76" s="249"/>
      <c r="AF76" s="236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</row>
    <row r="77" spans="1:49" customFormat="1" ht="31.2" x14ac:dyDescent="0.3">
      <c r="A77" s="241">
        <v>412939</v>
      </c>
      <c r="B77" s="241" t="s">
        <v>2539</v>
      </c>
      <c r="C77" s="250" t="s">
        <v>471</v>
      </c>
      <c r="D77" s="251" t="s">
        <v>895</v>
      </c>
      <c r="E77" s="230"/>
      <c r="F77" s="247"/>
      <c r="G77" s="246"/>
      <c r="H77" s="246"/>
      <c r="I77" s="241" t="s">
        <v>712</v>
      </c>
      <c r="J77" s="246"/>
      <c r="K77" s="246"/>
      <c r="L77" s="246"/>
      <c r="M77" s="230"/>
      <c r="N77" s="230"/>
      <c r="O77" s="234"/>
      <c r="P77" s="248"/>
      <c r="Q77" s="234"/>
      <c r="R77" s="246"/>
      <c r="S77" s="246"/>
      <c r="T77" s="246"/>
      <c r="U77" s="246"/>
      <c r="V77" s="246"/>
      <c r="W77" s="246"/>
      <c r="X77" s="246"/>
      <c r="Y77" s="246" t="s">
        <v>2606</v>
      </c>
      <c r="Z77" s="246"/>
      <c r="AA77" s="246"/>
      <c r="AB77" s="230"/>
      <c r="AC77" s="249"/>
      <c r="AD77" s="236"/>
      <c r="AE77" s="249"/>
      <c r="AF77" s="236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</row>
    <row r="78" spans="1:49" customFormat="1" ht="31.2" x14ac:dyDescent="0.3">
      <c r="A78" s="241">
        <v>413019</v>
      </c>
      <c r="B78" s="241" t="s">
        <v>2565</v>
      </c>
      <c r="C78" s="250" t="s">
        <v>2566</v>
      </c>
      <c r="D78" s="251" t="s">
        <v>2567</v>
      </c>
      <c r="E78" s="230"/>
      <c r="F78" s="247"/>
      <c r="G78" s="246"/>
      <c r="H78" s="246"/>
      <c r="I78" s="241" t="s">
        <v>712</v>
      </c>
      <c r="J78" s="246"/>
      <c r="K78" s="246"/>
      <c r="L78" s="246"/>
      <c r="M78" s="230"/>
      <c r="N78" s="230"/>
      <c r="O78" s="234"/>
      <c r="P78" s="248"/>
      <c r="Q78" s="234"/>
      <c r="R78" s="246"/>
      <c r="S78" s="246"/>
      <c r="T78" s="246"/>
      <c r="U78" s="246"/>
      <c r="V78" s="246"/>
      <c r="W78" s="246"/>
      <c r="X78" s="246"/>
      <c r="Y78" s="246" t="s">
        <v>2606</v>
      </c>
      <c r="Z78" s="246"/>
      <c r="AA78" s="246"/>
      <c r="AB78" s="230"/>
      <c r="AC78" s="249"/>
      <c r="AD78" s="236"/>
      <c r="AE78" s="249"/>
      <c r="AF78" s="236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</row>
    <row r="79" spans="1:49" customFormat="1" ht="31.2" x14ac:dyDescent="0.3">
      <c r="A79" s="241">
        <v>413028</v>
      </c>
      <c r="B79" s="241" t="s">
        <v>2485</v>
      </c>
      <c r="C79" s="250" t="s">
        <v>244</v>
      </c>
      <c r="D79" s="251" t="s">
        <v>1419</v>
      </c>
      <c r="E79" s="230"/>
      <c r="F79" s="247"/>
      <c r="G79" s="246"/>
      <c r="H79" s="246"/>
      <c r="I79" s="241" t="s">
        <v>712</v>
      </c>
      <c r="J79" s="246"/>
      <c r="K79" s="246"/>
      <c r="L79" s="246"/>
      <c r="M79" s="230"/>
      <c r="N79" s="230"/>
      <c r="O79" s="234"/>
      <c r="P79" s="248"/>
      <c r="Q79" s="234"/>
      <c r="R79" s="246"/>
      <c r="S79" s="246"/>
      <c r="T79" s="246"/>
      <c r="U79" s="246"/>
      <c r="V79" s="246"/>
      <c r="W79" s="246"/>
      <c r="X79" s="246"/>
      <c r="Y79" s="246" t="s">
        <v>2606</v>
      </c>
      <c r="Z79" s="246"/>
      <c r="AA79" s="246"/>
      <c r="AB79" s="230"/>
      <c r="AC79" s="249"/>
      <c r="AD79" s="236"/>
      <c r="AE79" s="249"/>
      <c r="AF79" s="236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</row>
    <row r="80" spans="1:49" customFormat="1" ht="31.2" x14ac:dyDescent="0.3">
      <c r="A80" s="241">
        <v>413153</v>
      </c>
      <c r="B80" s="241" t="s">
        <v>2514</v>
      </c>
      <c r="C80" s="250" t="s">
        <v>293</v>
      </c>
      <c r="D80" s="251" t="s">
        <v>378</v>
      </c>
      <c r="E80" s="230"/>
      <c r="F80" s="247"/>
      <c r="G80" s="246"/>
      <c r="H80" s="246"/>
      <c r="I80" s="241" t="s">
        <v>712</v>
      </c>
      <c r="J80" s="246"/>
      <c r="K80" s="246"/>
      <c r="L80" s="246"/>
      <c r="M80" s="230"/>
      <c r="N80" s="230"/>
      <c r="O80" s="234"/>
      <c r="P80" s="248"/>
      <c r="Q80" s="234"/>
      <c r="R80" s="246"/>
      <c r="S80" s="246"/>
      <c r="T80" s="246"/>
      <c r="U80" s="246"/>
      <c r="V80" s="246"/>
      <c r="W80" s="246"/>
      <c r="X80" s="246"/>
      <c r="Y80" s="246" t="s">
        <v>2606</v>
      </c>
      <c r="Z80" s="246"/>
      <c r="AA80" s="246"/>
      <c r="AB80" s="230"/>
      <c r="AC80" s="249"/>
      <c r="AD80" s="236"/>
      <c r="AE80" s="249"/>
      <c r="AF80" s="236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</row>
    <row r="81" spans="1:49" customFormat="1" ht="31.2" x14ac:dyDescent="0.3">
      <c r="A81" s="241">
        <v>413338</v>
      </c>
      <c r="B81" s="241" t="s">
        <v>2540</v>
      </c>
      <c r="C81" s="250" t="s">
        <v>931</v>
      </c>
      <c r="D81" s="251" t="s">
        <v>1732</v>
      </c>
      <c r="E81" s="230"/>
      <c r="F81" s="247"/>
      <c r="G81" s="246"/>
      <c r="H81" s="246"/>
      <c r="I81" s="241" t="s">
        <v>712</v>
      </c>
      <c r="J81" s="246"/>
      <c r="K81" s="246"/>
      <c r="L81" s="246"/>
      <c r="M81" s="230"/>
      <c r="N81" s="230"/>
      <c r="O81" s="234"/>
      <c r="P81" s="248"/>
      <c r="Q81" s="234"/>
      <c r="R81" s="246"/>
      <c r="S81" s="246"/>
      <c r="T81" s="246"/>
      <c r="U81" s="246"/>
      <c r="V81" s="246"/>
      <c r="W81" s="246"/>
      <c r="X81" s="246"/>
      <c r="Y81" s="246" t="s">
        <v>2606</v>
      </c>
      <c r="Z81" s="246"/>
      <c r="AA81" s="246"/>
      <c r="AB81" s="230"/>
      <c r="AC81" s="249"/>
      <c r="AD81" s="236"/>
      <c r="AE81" s="249"/>
      <c r="AF81" s="236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</row>
    <row r="82" spans="1:49" customFormat="1" ht="31.2" x14ac:dyDescent="0.3">
      <c r="A82" s="241">
        <v>413402</v>
      </c>
      <c r="B82" s="241" t="s">
        <v>2591</v>
      </c>
      <c r="C82" s="250" t="s">
        <v>257</v>
      </c>
      <c r="D82" s="251" t="s">
        <v>543</v>
      </c>
      <c r="E82" s="230"/>
      <c r="F82" s="247"/>
      <c r="G82" s="246"/>
      <c r="H82" s="246"/>
      <c r="I82" s="241" t="s">
        <v>712</v>
      </c>
      <c r="J82" s="246"/>
      <c r="K82" s="246"/>
      <c r="L82" s="246"/>
      <c r="M82" s="230"/>
      <c r="N82" s="230"/>
      <c r="O82" s="234"/>
      <c r="P82" s="248"/>
      <c r="Q82" s="234"/>
      <c r="R82" s="246"/>
      <c r="S82" s="246"/>
      <c r="T82" s="246"/>
      <c r="U82" s="246"/>
      <c r="V82" s="246"/>
      <c r="W82" s="246"/>
      <c r="X82" s="246"/>
      <c r="Y82" s="246" t="s">
        <v>2606</v>
      </c>
      <c r="Z82" s="246"/>
      <c r="AA82" s="246"/>
      <c r="AB82" s="230"/>
      <c r="AC82" s="249"/>
      <c r="AD82" s="236"/>
      <c r="AE82" s="249"/>
      <c r="AF82" s="236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</row>
    <row r="83" spans="1:49" customFormat="1" ht="31.2" x14ac:dyDescent="0.3">
      <c r="A83" s="241">
        <v>413482</v>
      </c>
      <c r="B83" s="241" t="s">
        <v>2592</v>
      </c>
      <c r="C83" s="250" t="s">
        <v>574</v>
      </c>
      <c r="D83" s="251" t="s">
        <v>2593</v>
      </c>
      <c r="E83" s="230"/>
      <c r="F83" s="247"/>
      <c r="G83" s="246"/>
      <c r="H83" s="246"/>
      <c r="I83" s="241" t="s">
        <v>712</v>
      </c>
      <c r="J83" s="246"/>
      <c r="K83" s="246"/>
      <c r="L83" s="246"/>
      <c r="M83" s="230"/>
      <c r="N83" s="230"/>
      <c r="O83" s="234"/>
      <c r="P83" s="248"/>
      <c r="Q83" s="234"/>
      <c r="R83" s="246"/>
      <c r="S83" s="246"/>
      <c r="T83" s="246"/>
      <c r="U83" s="246"/>
      <c r="V83" s="246"/>
      <c r="W83" s="246"/>
      <c r="X83" s="246"/>
      <c r="Y83" s="246" t="s">
        <v>2606</v>
      </c>
      <c r="Z83" s="246"/>
      <c r="AA83" s="246"/>
      <c r="AB83" s="230"/>
      <c r="AC83" s="249"/>
      <c r="AD83" s="236"/>
      <c r="AE83" s="249"/>
      <c r="AF83" s="236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</row>
    <row r="84" spans="1:49" customFormat="1" ht="31.2" x14ac:dyDescent="0.3">
      <c r="A84" s="241">
        <v>413653</v>
      </c>
      <c r="B84" s="241" t="s">
        <v>2458</v>
      </c>
      <c r="C84" s="250" t="s">
        <v>2459</v>
      </c>
      <c r="D84" s="251" t="s">
        <v>2460</v>
      </c>
      <c r="E84" s="230"/>
      <c r="F84" s="247"/>
      <c r="G84" s="246"/>
      <c r="H84" s="246"/>
      <c r="I84" s="241" t="s">
        <v>712</v>
      </c>
      <c r="J84" s="246"/>
      <c r="K84" s="246"/>
      <c r="L84" s="246"/>
      <c r="M84" s="230"/>
      <c r="N84" s="230"/>
      <c r="O84" s="234"/>
      <c r="P84" s="248"/>
      <c r="Q84" s="234"/>
      <c r="R84" s="246"/>
      <c r="S84" s="246"/>
      <c r="T84" s="246"/>
      <c r="U84" s="246"/>
      <c r="V84" s="246"/>
      <c r="W84" s="246"/>
      <c r="X84" s="246"/>
      <c r="Y84" s="246" t="s">
        <v>2606</v>
      </c>
      <c r="Z84" s="246"/>
      <c r="AA84" s="246"/>
      <c r="AB84" s="230"/>
      <c r="AC84" s="249"/>
      <c r="AD84" s="236"/>
      <c r="AE84" s="249"/>
      <c r="AF84" s="236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</row>
    <row r="85" spans="1:49" customFormat="1" ht="31.2" x14ac:dyDescent="0.3">
      <c r="A85" s="241">
        <v>414217</v>
      </c>
      <c r="B85" s="241" t="s">
        <v>2541</v>
      </c>
      <c r="C85" s="250" t="s">
        <v>348</v>
      </c>
      <c r="D85" s="251" t="s">
        <v>2542</v>
      </c>
      <c r="E85" s="230"/>
      <c r="F85" s="247"/>
      <c r="G85" s="246"/>
      <c r="H85" s="246"/>
      <c r="I85" s="241" t="s">
        <v>712</v>
      </c>
      <c r="J85" s="246"/>
      <c r="K85" s="246"/>
      <c r="L85" s="246"/>
      <c r="M85" s="230"/>
      <c r="N85" s="230"/>
      <c r="O85" s="234"/>
      <c r="P85" s="248"/>
      <c r="Q85" s="234"/>
      <c r="R85" s="246"/>
      <c r="S85" s="246"/>
      <c r="T85" s="246"/>
      <c r="U85" s="246"/>
      <c r="V85" s="246"/>
      <c r="W85" s="246"/>
      <c r="X85" s="246"/>
      <c r="Y85" s="246" t="s">
        <v>2606</v>
      </c>
      <c r="Z85" s="246"/>
      <c r="AA85" s="246"/>
      <c r="AB85" s="230"/>
      <c r="AC85" s="249"/>
      <c r="AD85" s="236"/>
      <c r="AE85" s="249"/>
      <c r="AF85" s="236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</row>
    <row r="86" spans="1:49" customFormat="1" ht="31.2" x14ac:dyDescent="0.3">
      <c r="A86" s="241">
        <v>414872</v>
      </c>
      <c r="B86" s="241" t="s">
        <v>2568</v>
      </c>
      <c r="C86" s="250" t="s">
        <v>2569</v>
      </c>
      <c r="D86" s="251" t="s">
        <v>252</v>
      </c>
      <c r="E86" s="230"/>
      <c r="F86" s="247"/>
      <c r="G86" s="246"/>
      <c r="H86" s="246"/>
      <c r="I86" s="241" t="s">
        <v>712</v>
      </c>
      <c r="J86" s="246"/>
      <c r="K86" s="246"/>
      <c r="L86" s="246"/>
      <c r="M86" s="230"/>
      <c r="N86" s="230"/>
      <c r="O86" s="234"/>
      <c r="P86" s="248"/>
      <c r="Q86" s="234"/>
      <c r="R86" s="246"/>
      <c r="S86" s="246"/>
      <c r="T86" s="246"/>
      <c r="U86" s="246"/>
      <c r="V86" s="246"/>
      <c r="W86" s="246"/>
      <c r="X86" s="246"/>
      <c r="Y86" s="246" t="s">
        <v>2606</v>
      </c>
      <c r="Z86" s="246"/>
      <c r="AA86" s="246"/>
      <c r="AB86" s="230"/>
      <c r="AC86" s="249"/>
      <c r="AD86" s="236"/>
      <c r="AE86" s="249"/>
      <c r="AF86" s="236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</row>
    <row r="87" spans="1:49" customFormat="1" ht="31.2" x14ac:dyDescent="0.3">
      <c r="A87" s="241">
        <v>415348</v>
      </c>
      <c r="B87" s="241" t="s">
        <v>2475</v>
      </c>
      <c r="C87" s="250" t="s">
        <v>277</v>
      </c>
      <c r="D87" s="251" t="s">
        <v>299</v>
      </c>
      <c r="E87" s="230"/>
      <c r="F87" s="247"/>
      <c r="G87" s="246"/>
      <c r="H87" s="246"/>
      <c r="I87" s="241" t="s">
        <v>712</v>
      </c>
      <c r="J87" s="246"/>
      <c r="K87" s="246"/>
      <c r="L87" s="246"/>
      <c r="M87" s="230"/>
      <c r="N87" s="230"/>
      <c r="O87" s="234"/>
      <c r="P87" s="248"/>
      <c r="Q87" s="234"/>
      <c r="R87" s="246"/>
      <c r="S87" s="246"/>
      <c r="T87" s="246"/>
      <c r="U87" s="246"/>
      <c r="V87" s="246"/>
      <c r="W87" s="246"/>
      <c r="X87" s="246"/>
      <c r="Y87" s="246" t="s">
        <v>2606</v>
      </c>
      <c r="Z87" s="246"/>
      <c r="AA87" s="246"/>
      <c r="AB87" s="230"/>
      <c r="AC87" s="249"/>
      <c r="AD87" s="236"/>
      <c r="AE87" s="249"/>
      <c r="AF87" s="236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</row>
    <row r="88" spans="1:49" customFormat="1" ht="31.2" x14ac:dyDescent="0.3">
      <c r="A88" s="241">
        <v>416180</v>
      </c>
      <c r="B88" s="241" t="s">
        <v>2467</v>
      </c>
      <c r="C88" s="250" t="s">
        <v>567</v>
      </c>
      <c r="D88" s="251" t="s">
        <v>466</v>
      </c>
      <c r="E88" s="230"/>
      <c r="F88" s="247"/>
      <c r="G88" s="246"/>
      <c r="H88" s="246"/>
      <c r="I88" s="241" t="s">
        <v>712</v>
      </c>
      <c r="J88" s="246"/>
      <c r="K88" s="246"/>
      <c r="L88" s="246"/>
      <c r="M88" s="230"/>
      <c r="N88" s="230"/>
      <c r="O88" s="234"/>
      <c r="P88" s="248"/>
      <c r="Q88" s="234"/>
      <c r="R88" s="246"/>
      <c r="S88" s="246"/>
      <c r="T88" s="246"/>
      <c r="U88" s="246"/>
      <c r="V88" s="246"/>
      <c r="W88" s="246"/>
      <c r="X88" s="246"/>
      <c r="Y88" s="246" t="s">
        <v>2606</v>
      </c>
      <c r="Z88" s="246"/>
      <c r="AA88" s="246"/>
      <c r="AB88" s="230"/>
      <c r="AC88" s="249"/>
      <c r="AD88" s="236"/>
      <c r="AE88" s="249"/>
      <c r="AF88" s="236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</row>
    <row r="89" spans="1:49" customFormat="1" ht="31.2" x14ac:dyDescent="0.3">
      <c r="A89" s="241">
        <v>417715</v>
      </c>
      <c r="B89" s="241" t="s">
        <v>2505</v>
      </c>
      <c r="C89" s="250" t="s">
        <v>472</v>
      </c>
      <c r="D89" s="251" t="s">
        <v>353</v>
      </c>
      <c r="E89" s="230"/>
      <c r="F89" s="247"/>
      <c r="G89" s="246"/>
      <c r="H89" s="246"/>
      <c r="I89" s="241" t="s">
        <v>712</v>
      </c>
      <c r="J89" s="246"/>
      <c r="K89" s="246"/>
      <c r="L89" s="246"/>
      <c r="M89" s="230"/>
      <c r="N89" s="230"/>
      <c r="O89" s="234"/>
      <c r="P89" s="248"/>
      <c r="Q89" s="234"/>
      <c r="R89" s="246"/>
      <c r="S89" s="246"/>
      <c r="T89" s="246"/>
      <c r="U89" s="246"/>
      <c r="V89" s="246"/>
      <c r="W89" s="246"/>
      <c r="X89" s="246"/>
      <c r="Y89" s="246" t="s">
        <v>2606</v>
      </c>
      <c r="Z89" s="246"/>
      <c r="AA89" s="246"/>
      <c r="AB89" s="230"/>
      <c r="AC89" s="249"/>
      <c r="AD89" s="236"/>
      <c r="AE89" s="249"/>
      <c r="AF89" s="236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</row>
    <row r="90" spans="1:49" customFormat="1" ht="31.2" x14ac:dyDescent="0.3">
      <c r="A90" s="241">
        <v>418441</v>
      </c>
      <c r="B90" s="241" t="s">
        <v>2570</v>
      </c>
      <c r="C90" s="250" t="s">
        <v>2571</v>
      </c>
      <c r="D90" s="251" t="s">
        <v>544</v>
      </c>
      <c r="E90" s="230"/>
      <c r="F90" s="247"/>
      <c r="G90" s="246"/>
      <c r="H90" s="246"/>
      <c r="I90" s="241" t="s">
        <v>712</v>
      </c>
      <c r="J90" s="246"/>
      <c r="K90" s="246"/>
      <c r="L90" s="246"/>
      <c r="M90" s="230"/>
      <c r="N90" s="230"/>
      <c r="O90" s="234"/>
      <c r="P90" s="248"/>
      <c r="Q90" s="234"/>
      <c r="R90" s="246"/>
      <c r="S90" s="246"/>
      <c r="T90" s="246"/>
      <c r="U90" s="246"/>
      <c r="V90" s="246"/>
      <c r="W90" s="246"/>
      <c r="X90" s="246"/>
      <c r="Y90" s="246" t="s">
        <v>2606</v>
      </c>
      <c r="Z90" s="246"/>
      <c r="AA90" s="246"/>
      <c r="AB90" s="230"/>
      <c r="AC90" s="249"/>
      <c r="AD90" s="236"/>
      <c r="AE90" s="249"/>
      <c r="AF90" s="236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</row>
    <row r="91" spans="1:49" customFormat="1" ht="31.2" x14ac:dyDescent="0.3">
      <c r="A91" s="241">
        <v>418982</v>
      </c>
      <c r="B91" s="241" t="s">
        <v>2543</v>
      </c>
      <c r="C91" s="250" t="s">
        <v>273</v>
      </c>
      <c r="D91" s="251" t="s">
        <v>411</v>
      </c>
      <c r="E91" s="230"/>
      <c r="F91" s="247"/>
      <c r="G91" s="246"/>
      <c r="H91" s="246"/>
      <c r="I91" s="241" t="s">
        <v>712</v>
      </c>
      <c r="J91" s="246"/>
      <c r="K91" s="246"/>
      <c r="L91" s="246"/>
      <c r="M91" s="230"/>
      <c r="N91" s="230"/>
      <c r="O91" s="234"/>
      <c r="P91" s="248"/>
      <c r="Q91" s="234"/>
      <c r="R91" s="246"/>
      <c r="S91" s="246"/>
      <c r="T91" s="246"/>
      <c r="U91" s="246"/>
      <c r="V91" s="246"/>
      <c r="W91" s="246"/>
      <c r="X91" s="246"/>
      <c r="Y91" s="246" t="s">
        <v>2606</v>
      </c>
      <c r="Z91" s="246"/>
      <c r="AA91" s="246"/>
      <c r="AB91" s="230"/>
      <c r="AC91" s="249"/>
      <c r="AD91" s="236"/>
      <c r="AE91" s="249"/>
      <c r="AF91" s="236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</row>
    <row r="92" spans="1:49" customFormat="1" ht="31.2" x14ac:dyDescent="0.3">
      <c r="A92" s="241">
        <v>419757</v>
      </c>
      <c r="B92" s="241" t="s">
        <v>2601</v>
      </c>
      <c r="C92" s="250" t="s">
        <v>2602</v>
      </c>
      <c r="D92" s="251" t="s">
        <v>260</v>
      </c>
      <c r="E92" s="230"/>
      <c r="F92" s="247"/>
      <c r="G92" s="246"/>
      <c r="H92" s="246"/>
      <c r="I92" s="241" t="s">
        <v>712</v>
      </c>
      <c r="J92" s="246"/>
      <c r="K92" s="246"/>
      <c r="L92" s="246"/>
      <c r="M92" s="230"/>
      <c r="N92" s="230"/>
      <c r="O92" s="234"/>
      <c r="P92" s="248"/>
      <c r="Q92" s="234"/>
      <c r="R92" s="246"/>
      <c r="S92" s="246"/>
      <c r="T92" s="246"/>
      <c r="U92" s="246"/>
      <c r="V92" s="246"/>
      <c r="W92" s="246"/>
      <c r="X92" s="246"/>
      <c r="Y92" s="246" t="s">
        <v>2606</v>
      </c>
      <c r="Z92" s="246"/>
      <c r="AA92" s="246"/>
      <c r="AB92" s="230"/>
      <c r="AC92" s="249"/>
      <c r="AD92" s="236"/>
      <c r="AE92" s="249"/>
      <c r="AF92" s="236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</row>
    <row r="93" spans="1:49" customFormat="1" ht="31.2" x14ac:dyDescent="0.3">
      <c r="A93" s="241">
        <v>420578</v>
      </c>
      <c r="B93" s="241" t="s">
        <v>2445</v>
      </c>
      <c r="C93" s="250" t="s">
        <v>2446</v>
      </c>
      <c r="D93" s="251" t="s">
        <v>2447</v>
      </c>
      <c r="E93" s="230"/>
      <c r="F93" s="247"/>
      <c r="G93" s="246"/>
      <c r="H93" s="246"/>
      <c r="I93" s="241" t="s">
        <v>712</v>
      </c>
      <c r="J93" s="246"/>
      <c r="K93" s="246"/>
      <c r="L93" s="246"/>
      <c r="M93" s="230"/>
      <c r="N93" s="230"/>
      <c r="O93" s="234"/>
      <c r="P93" s="248"/>
      <c r="Q93" s="234"/>
      <c r="R93" s="246"/>
      <c r="S93" s="246"/>
      <c r="T93" s="246"/>
      <c r="U93" s="246"/>
      <c r="V93" s="246"/>
      <c r="W93" s="246"/>
      <c r="X93" s="246"/>
      <c r="Y93" s="246" t="s">
        <v>2606</v>
      </c>
      <c r="Z93" s="246"/>
      <c r="AA93" s="246"/>
      <c r="AB93" s="230"/>
      <c r="AC93" s="249"/>
      <c r="AD93" s="236"/>
      <c r="AE93" s="249"/>
      <c r="AF93" s="236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</row>
    <row r="94" spans="1:49" customFormat="1" ht="31.2" x14ac:dyDescent="0.3">
      <c r="A94" s="241">
        <v>422015</v>
      </c>
      <c r="B94" s="241" t="s">
        <v>2572</v>
      </c>
      <c r="C94" s="250" t="s">
        <v>352</v>
      </c>
      <c r="D94" s="251" t="s">
        <v>421</v>
      </c>
      <c r="E94" s="230"/>
      <c r="F94" s="247"/>
      <c r="G94" s="246"/>
      <c r="H94" s="246"/>
      <c r="I94" s="241" t="s">
        <v>712</v>
      </c>
      <c r="J94" s="246"/>
      <c r="K94" s="246"/>
      <c r="L94" s="246"/>
      <c r="M94" s="230"/>
      <c r="N94" s="230"/>
      <c r="O94" s="234"/>
      <c r="P94" s="248"/>
      <c r="Q94" s="234"/>
      <c r="R94" s="246"/>
      <c r="S94" s="246"/>
      <c r="T94" s="246"/>
      <c r="U94" s="246"/>
      <c r="V94" s="246"/>
      <c r="W94" s="246"/>
      <c r="X94" s="246"/>
      <c r="Y94" s="246" t="s">
        <v>2606</v>
      </c>
      <c r="Z94" s="246"/>
      <c r="AA94" s="246"/>
      <c r="AB94" s="230"/>
      <c r="AC94" s="249"/>
      <c r="AD94" s="236"/>
      <c r="AE94" s="249"/>
      <c r="AF94" s="236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</row>
    <row r="95" spans="1:49" customFormat="1" ht="15" x14ac:dyDescent="0.25">
      <c r="A95">
        <v>401366</v>
      </c>
      <c r="B95" t="s">
        <v>726</v>
      </c>
      <c r="C95" t="s">
        <v>518</v>
      </c>
      <c r="D95" t="s">
        <v>2224</v>
      </c>
      <c r="E95" t="s">
        <v>79</v>
      </c>
      <c r="F95" s="148">
        <v>30105</v>
      </c>
      <c r="G95" t="s">
        <v>2412</v>
      </c>
      <c r="I95" t="s">
        <v>712</v>
      </c>
      <c r="M95" s="230"/>
      <c r="N95" s="230"/>
      <c r="Y95" t="s">
        <v>724</v>
      </c>
      <c r="AL95" s="230"/>
      <c r="AM95" s="230"/>
      <c r="AN95" s="230"/>
      <c r="AP95" t="s">
        <v>688</v>
      </c>
      <c r="AQ95" t="s">
        <v>688</v>
      </c>
    </row>
    <row r="96" spans="1:49" customFormat="1" ht="15" x14ac:dyDescent="0.25">
      <c r="A96">
        <v>404205</v>
      </c>
      <c r="B96" t="s">
        <v>750</v>
      </c>
      <c r="C96" t="s">
        <v>304</v>
      </c>
      <c r="D96" t="s">
        <v>2231</v>
      </c>
      <c r="E96" t="s">
        <v>79</v>
      </c>
      <c r="F96" s="148">
        <v>30540</v>
      </c>
      <c r="G96" t="s">
        <v>27</v>
      </c>
      <c r="I96" t="s">
        <v>712</v>
      </c>
      <c r="M96" s="230"/>
      <c r="N96" s="230"/>
      <c r="Y96" t="s">
        <v>724</v>
      </c>
      <c r="AL96" s="230"/>
      <c r="AM96" s="230"/>
      <c r="AN96" s="230"/>
      <c r="AP96" t="s">
        <v>688</v>
      </c>
      <c r="AQ96" t="s">
        <v>688</v>
      </c>
    </row>
    <row r="97" spans="1:43" customFormat="1" ht="15" x14ac:dyDescent="0.25">
      <c r="A97">
        <v>411510</v>
      </c>
      <c r="B97" t="s">
        <v>794</v>
      </c>
      <c r="C97" t="s">
        <v>304</v>
      </c>
      <c r="D97" t="s">
        <v>425</v>
      </c>
      <c r="E97" t="s">
        <v>79</v>
      </c>
      <c r="F97" s="148">
        <v>33390</v>
      </c>
      <c r="G97" t="s">
        <v>532</v>
      </c>
      <c r="I97" t="s">
        <v>712</v>
      </c>
      <c r="N97" s="230"/>
      <c r="Y97" t="s">
        <v>724</v>
      </c>
      <c r="AL97" s="230"/>
      <c r="AM97" s="230"/>
      <c r="AN97" s="230"/>
    </row>
    <row r="98" spans="1:43" customFormat="1" ht="15" x14ac:dyDescent="0.25">
      <c r="A98">
        <v>411854</v>
      </c>
      <c r="B98" t="s">
        <v>801</v>
      </c>
      <c r="C98" t="s">
        <v>241</v>
      </c>
      <c r="D98" t="s">
        <v>2436</v>
      </c>
      <c r="E98" t="s">
        <v>78</v>
      </c>
      <c r="F98" s="148">
        <v>32426</v>
      </c>
      <c r="G98" t="s">
        <v>272</v>
      </c>
      <c r="I98" t="s">
        <v>712</v>
      </c>
      <c r="N98" s="230"/>
      <c r="Y98" t="s">
        <v>724</v>
      </c>
      <c r="AL98" s="230"/>
      <c r="AM98" s="230"/>
      <c r="AN98" s="230"/>
    </row>
    <row r="99" spans="1:43" customFormat="1" ht="15" x14ac:dyDescent="0.25">
      <c r="A99">
        <v>415058</v>
      </c>
      <c r="B99" t="s">
        <v>856</v>
      </c>
      <c r="C99" t="s">
        <v>857</v>
      </c>
      <c r="D99" t="s">
        <v>519</v>
      </c>
      <c r="E99" t="s">
        <v>78</v>
      </c>
      <c r="F99" s="148">
        <v>33348</v>
      </c>
      <c r="I99" t="s">
        <v>712</v>
      </c>
      <c r="N99" s="230"/>
      <c r="Y99" t="s">
        <v>724</v>
      </c>
      <c r="AL99" s="230"/>
      <c r="AM99" s="230"/>
      <c r="AN99" s="230"/>
      <c r="AP99" t="s">
        <v>689</v>
      </c>
    </row>
    <row r="100" spans="1:43" customFormat="1" ht="15" x14ac:dyDescent="0.25">
      <c r="A100">
        <v>400287</v>
      </c>
      <c r="B100" t="s">
        <v>715</v>
      </c>
      <c r="C100" t="s">
        <v>717</v>
      </c>
      <c r="D100" t="s">
        <v>716</v>
      </c>
      <c r="E100" t="s">
        <v>79</v>
      </c>
      <c r="F100" s="148">
        <v>30769</v>
      </c>
      <c r="G100" t="s">
        <v>27</v>
      </c>
      <c r="I100" t="s">
        <v>712</v>
      </c>
      <c r="M100" s="230"/>
      <c r="N100" s="230"/>
      <c r="Y100" t="s">
        <v>713</v>
      </c>
      <c r="AL100" s="230"/>
      <c r="AM100" s="230"/>
      <c r="AN100" s="230"/>
    </row>
    <row r="101" spans="1:43" customFormat="1" ht="15" x14ac:dyDescent="0.25">
      <c r="A101">
        <v>401789</v>
      </c>
      <c r="B101" t="s">
        <v>727</v>
      </c>
      <c r="C101" t="s">
        <v>728</v>
      </c>
      <c r="D101" t="s">
        <v>2413</v>
      </c>
      <c r="E101" t="s">
        <v>78</v>
      </c>
      <c r="F101" s="148">
        <v>31437</v>
      </c>
      <c r="G101" t="s">
        <v>729</v>
      </c>
      <c r="I101" t="s">
        <v>712</v>
      </c>
      <c r="M101" s="230"/>
      <c r="N101" s="230"/>
      <c r="O101">
        <v>423</v>
      </c>
      <c r="P101" s="148">
        <v>45701</v>
      </c>
      <c r="Q101">
        <v>100000</v>
      </c>
      <c r="Y101" t="s">
        <v>713</v>
      </c>
      <c r="AL101" s="230"/>
      <c r="AM101" s="230"/>
      <c r="AN101" s="230"/>
    </row>
    <row r="102" spans="1:43" customFormat="1" ht="15" x14ac:dyDescent="0.25">
      <c r="A102">
        <v>403349</v>
      </c>
      <c r="B102" t="s">
        <v>736</v>
      </c>
      <c r="C102" t="s">
        <v>342</v>
      </c>
      <c r="D102" t="s">
        <v>2227</v>
      </c>
      <c r="E102" t="s">
        <v>78</v>
      </c>
      <c r="F102" s="148">
        <v>31583</v>
      </c>
      <c r="G102" t="s">
        <v>27</v>
      </c>
      <c r="I102" t="s">
        <v>712</v>
      </c>
      <c r="M102" s="230"/>
      <c r="N102" s="230"/>
      <c r="Y102" t="s">
        <v>713</v>
      </c>
      <c r="AL102" s="230"/>
      <c r="AM102" s="230"/>
      <c r="AN102" s="230"/>
      <c r="AP102" t="s">
        <v>689</v>
      </c>
    </row>
    <row r="103" spans="1:43" customFormat="1" ht="15" x14ac:dyDescent="0.25">
      <c r="A103">
        <v>403359</v>
      </c>
      <c r="B103" t="s">
        <v>737</v>
      </c>
      <c r="C103" t="s">
        <v>739</v>
      </c>
      <c r="D103" t="s">
        <v>2228</v>
      </c>
      <c r="E103" t="s">
        <v>78</v>
      </c>
      <c r="F103" s="148">
        <v>31413</v>
      </c>
      <c r="G103" t="s">
        <v>27</v>
      </c>
      <c r="I103" t="s">
        <v>712</v>
      </c>
      <c r="M103" s="230"/>
      <c r="N103" s="230"/>
      <c r="Y103" t="s">
        <v>713</v>
      </c>
      <c r="AL103" s="230"/>
      <c r="AM103" s="230"/>
      <c r="AN103" s="230"/>
      <c r="AP103" t="s">
        <v>689</v>
      </c>
      <c r="AQ103" t="s">
        <v>688</v>
      </c>
    </row>
    <row r="104" spans="1:43" customFormat="1" ht="15" x14ac:dyDescent="0.25">
      <c r="A104">
        <v>403845</v>
      </c>
      <c r="B104" t="s">
        <v>746</v>
      </c>
      <c r="C104" t="s">
        <v>747</v>
      </c>
      <c r="D104" t="s">
        <v>266</v>
      </c>
      <c r="E104" t="s">
        <v>79</v>
      </c>
      <c r="F104" s="148">
        <v>30060</v>
      </c>
      <c r="G104" t="s">
        <v>27</v>
      </c>
      <c r="I104" t="s">
        <v>712</v>
      </c>
      <c r="M104" s="230"/>
      <c r="N104" s="230"/>
      <c r="Y104" t="s">
        <v>713</v>
      </c>
      <c r="AL104" s="230"/>
      <c r="AM104" s="230"/>
      <c r="AN104" s="230"/>
    </row>
    <row r="105" spans="1:43" customFormat="1" ht="15" x14ac:dyDescent="0.25">
      <c r="A105">
        <v>404563</v>
      </c>
      <c r="B105" t="s">
        <v>2195</v>
      </c>
      <c r="C105" t="s">
        <v>1073</v>
      </c>
      <c r="D105" t="s">
        <v>318</v>
      </c>
      <c r="E105" t="s">
        <v>78</v>
      </c>
      <c r="F105" s="148">
        <v>0</v>
      </c>
      <c r="I105" t="s">
        <v>712</v>
      </c>
      <c r="M105" s="230"/>
      <c r="N105" s="230"/>
      <c r="Y105" t="s">
        <v>713</v>
      </c>
      <c r="AL105" s="230"/>
      <c r="AM105" s="230"/>
      <c r="AN105" s="230"/>
    </row>
    <row r="106" spans="1:43" customFormat="1" ht="15" x14ac:dyDescent="0.25">
      <c r="A106">
        <v>404984</v>
      </c>
      <c r="B106" t="s">
        <v>751</v>
      </c>
      <c r="C106" t="s">
        <v>257</v>
      </c>
      <c r="D106" t="s">
        <v>2416</v>
      </c>
      <c r="E106" t="s">
        <v>79</v>
      </c>
      <c r="F106" s="148">
        <v>31439</v>
      </c>
      <c r="G106" t="s">
        <v>27</v>
      </c>
      <c r="I106" t="s">
        <v>769</v>
      </c>
      <c r="M106" s="230"/>
      <c r="N106" s="230"/>
      <c r="Y106" t="s">
        <v>713</v>
      </c>
      <c r="AL106" s="230"/>
      <c r="AM106" s="230"/>
      <c r="AN106" s="230"/>
    </row>
    <row r="107" spans="1:43" customFormat="1" ht="15" x14ac:dyDescent="0.25">
      <c r="A107">
        <v>405599</v>
      </c>
      <c r="B107" t="s">
        <v>752</v>
      </c>
      <c r="C107" t="s">
        <v>753</v>
      </c>
      <c r="D107" t="s">
        <v>265</v>
      </c>
      <c r="E107" t="s">
        <v>78</v>
      </c>
      <c r="F107" s="148">
        <v>31398</v>
      </c>
      <c r="G107" t="s">
        <v>27</v>
      </c>
      <c r="I107" t="s">
        <v>712</v>
      </c>
      <c r="N107" s="230"/>
      <c r="Y107" t="s">
        <v>713</v>
      </c>
      <c r="AL107" s="230"/>
      <c r="AM107" s="230"/>
      <c r="AN107" s="230"/>
      <c r="AP107" t="s">
        <v>689</v>
      </c>
    </row>
    <row r="108" spans="1:43" customFormat="1" ht="15" x14ac:dyDescent="0.25">
      <c r="A108">
        <v>406168</v>
      </c>
      <c r="B108" t="s">
        <v>759</v>
      </c>
      <c r="C108" t="s">
        <v>257</v>
      </c>
      <c r="D108" t="s">
        <v>2235</v>
      </c>
      <c r="E108" t="s">
        <v>78</v>
      </c>
      <c r="F108" s="148">
        <v>0</v>
      </c>
      <c r="G108" t="s">
        <v>480</v>
      </c>
      <c r="I108" t="s">
        <v>712</v>
      </c>
      <c r="N108" s="230"/>
      <c r="Y108" t="s">
        <v>713</v>
      </c>
      <c r="AL108" s="230"/>
      <c r="AM108" s="230"/>
      <c r="AN108" s="230"/>
      <c r="AP108" t="s">
        <v>689</v>
      </c>
    </row>
    <row r="109" spans="1:43" customFormat="1" ht="15" x14ac:dyDescent="0.25">
      <c r="A109">
        <v>406259</v>
      </c>
      <c r="B109" t="s">
        <v>760</v>
      </c>
      <c r="C109" t="s">
        <v>307</v>
      </c>
      <c r="D109" t="s">
        <v>761</v>
      </c>
      <c r="E109" t="s">
        <v>78</v>
      </c>
      <c r="F109" s="148">
        <v>31573</v>
      </c>
      <c r="G109" t="s">
        <v>27</v>
      </c>
      <c r="I109" t="s">
        <v>712</v>
      </c>
      <c r="N109" s="230"/>
      <c r="Y109" t="s">
        <v>713</v>
      </c>
      <c r="AL109" s="230"/>
      <c r="AM109" s="230"/>
      <c r="AN109" s="230"/>
      <c r="AP109" t="s">
        <v>689</v>
      </c>
      <c r="AQ109" t="s">
        <v>688</v>
      </c>
    </row>
    <row r="110" spans="1:43" customFormat="1" ht="15" x14ac:dyDescent="0.25">
      <c r="A110">
        <v>406471</v>
      </c>
      <c r="B110" t="s">
        <v>763</v>
      </c>
      <c r="C110" t="s">
        <v>472</v>
      </c>
      <c r="D110" t="s">
        <v>2421</v>
      </c>
      <c r="E110" t="s">
        <v>78</v>
      </c>
      <c r="F110" s="148">
        <v>30962</v>
      </c>
      <c r="G110" t="s">
        <v>27</v>
      </c>
      <c r="I110" t="s">
        <v>712</v>
      </c>
      <c r="N110" s="230"/>
      <c r="Y110" t="s">
        <v>713</v>
      </c>
      <c r="AL110" s="230"/>
      <c r="AM110" s="230"/>
      <c r="AN110" s="230"/>
    </row>
    <row r="111" spans="1:43" customFormat="1" ht="15" x14ac:dyDescent="0.25">
      <c r="A111">
        <v>408246</v>
      </c>
      <c r="B111" t="s">
        <v>768</v>
      </c>
      <c r="C111" t="s">
        <v>257</v>
      </c>
      <c r="D111" t="s">
        <v>2424</v>
      </c>
      <c r="E111" t="s">
        <v>79</v>
      </c>
      <c r="F111" s="148">
        <v>31554</v>
      </c>
      <c r="G111" t="s">
        <v>46</v>
      </c>
      <c r="I111" t="s">
        <v>712</v>
      </c>
      <c r="N111" s="230"/>
      <c r="Y111" t="s">
        <v>713</v>
      </c>
      <c r="AL111" s="230"/>
      <c r="AM111" s="230"/>
      <c r="AN111" s="230"/>
    </row>
    <row r="112" spans="1:43" customFormat="1" ht="15" x14ac:dyDescent="0.25">
      <c r="A112">
        <v>408794</v>
      </c>
      <c r="B112" t="s">
        <v>771</v>
      </c>
      <c r="C112" t="s">
        <v>352</v>
      </c>
      <c r="D112" t="s">
        <v>2250</v>
      </c>
      <c r="E112" t="s">
        <v>79</v>
      </c>
      <c r="F112" s="148">
        <v>30177</v>
      </c>
      <c r="G112" t="s">
        <v>27</v>
      </c>
      <c r="I112" t="s">
        <v>712</v>
      </c>
      <c r="N112" s="230"/>
      <c r="Y112" t="s">
        <v>713</v>
      </c>
      <c r="AL112" s="230"/>
      <c r="AM112" s="230"/>
      <c r="AN112" s="230"/>
      <c r="AP112" t="s">
        <v>688</v>
      </c>
      <c r="AQ112" t="s">
        <v>688</v>
      </c>
    </row>
    <row r="113" spans="1:43" customFormat="1" ht="15" x14ac:dyDescent="0.25">
      <c r="A113">
        <v>409502</v>
      </c>
      <c r="B113" t="s">
        <v>779</v>
      </c>
      <c r="C113" t="s">
        <v>257</v>
      </c>
      <c r="D113" t="s">
        <v>359</v>
      </c>
      <c r="E113" t="s">
        <v>78</v>
      </c>
      <c r="F113" s="148">
        <v>31665</v>
      </c>
      <c r="G113" t="s">
        <v>780</v>
      </c>
      <c r="I113" t="s">
        <v>712</v>
      </c>
      <c r="N113" s="230"/>
      <c r="Y113" t="s">
        <v>713</v>
      </c>
      <c r="AL113" s="230"/>
      <c r="AM113" s="230"/>
      <c r="AN113" s="230"/>
    </row>
    <row r="114" spans="1:43" customFormat="1" ht="15" x14ac:dyDescent="0.25">
      <c r="A114">
        <v>410392</v>
      </c>
      <c r="B114" t="s">
        <v>781</v>
      </c>
      <c r="C114" t="s">
        <v>310</v>
      </c>
      <c r="D114" t="s">
        <v>782</v>
      </c>
      <c r="E114" t="s">
        <v>79</v>
      </c>
      <c r="F114" s="148">
        <v>31898</v>
      </c>
      <c r="G114" t="s">
        <v>749</v>
      </c>
      <c r="I114" t="s">
        <v>712</v>
      </c>
      <c r="N114" s="230"/>
      <c r="Y114" t="s">
        <v>713</v>
      </c>
      <c r="AL114" s="230"/>
      <c r="AM114" s="230"/>
      <c r="AN114" s="230"/>
    </row>
    <row r="115" spans="1:43" customFormat="1" ht="15" x14ac:dyDescent="0.25">
      <c r="A115">
        <v>410682</v>
      </c>
      <c r="B115" t="s">
        <v>784</v>
      </c>
      <c r="C115" t="s">
        <v>451</v>
      </c>
      <c r="D115" t="s">
        <v>2429</v>
      </c>
      <c r="E115" t="s">
        <v>78</v>
      </c>
      <c r="F115" s="148">
        <v>32882</v>
      </c>
      <c r="G115" t="s">
        <v>27</v>
      </c>
      <c r="I115" t="s">
        <v>712</v>
      </c>
      <c r="N115" s="230"/>
      <c r="Y115" t="s">
        <v>713</v>
      </c>
      <c r="AL115" s="230"/>
      <c r="AM115" s="230"/>
      <c r="AN115" s="230"/>
    </row>
    <row r="116" spans="1:43" customFormat="1" ht="15" x14ac:dyDescent="0.25">
      <c r="A116">
        <v>410690</v>
      </c>
      <c r="B116" t="s">
        <v>785</v>
      </c>
      <c r="C116" t="s">
        <v>786</v>
      </c>
      <c r="D116" t="s">
        <v>2430</v>
      </c>
      <c r="E116" t="s">
        <v>79</v>
      </c>
      <c r="F116" s="148">
        <v>32143</v>
      </c>
      <c r="G116" t="s">
        <v>27</v>
      </c>
      <c r="I116" t="s">
        <v>712</v>
      </c>
      <c r="N116" s="230"/>
      <c r="O116">
        <v>457</v>
      </c>
      <c r="P116" s="148">
        <v>45705</v>
      </c>
      <c r="Q116">
        <v>100000</v>
      </c>
      <c r="Y116" t="s">
        <v>713</v>
      </c>
      <c r="AL116" s="230"/>
      <c r="AM116" s="230"/>
      <c r="AN116" s="230"/>
    </row>
    <row r="117" spans="1:43" customFormat="1" ht="15" x14ac:dyDescent="0.25">
      <c r="A117">
        <v>411217</v>
      </c>
      <c r="B117" t="s">
        <v>792</v>
      </c>
      <c r="C117" t="s">
        <v>303</v>
      </c>
      <c r="D117" t="s">
        <v>2432</v>
      </c>
      <c r="E117" t="s">
        <v>78</v>
      </c>
      <c r="F117" s="148">
        <v>32615</v>
      </c>
      <c r="G117" t="s">
        <v>793</v>
      </c>
      <c r="I117" t="s">
        <v>712</v>
      </c>
      <c r="N117" s="230"/>
      <c r="Y117" t="s">
        <v>713</v>
      </c>
      <c r="AL117" s="230"/>
      <c r="AM117" s="230"/>
      <c r="AN117" s="230"/>
    </row>
    <row r="118" spans="1:43" customFormat="1" ht="15" x14ac:dyDescent="0.25">
      <c r="A118">
        <v>411658</v>
      </c>
      <c r="B118" t="s">
        <v>796</v>
      </c>
      <c r="C118" t="s">
        <v>618</v>
      </c>
      <c r="D118" t="s">
        <v>2260</v>
      </c>
      <c r="E118" t="s">
        <v>78</v>
      </c>
      <c r="F118" s="148">
        <v>32509</v>
      </c>
      <c r="G118" t="s">
        <v>27</v>
      </c>
      <c r="I118" t="s">
        <v>712</v>
      </c>
      <c r="N118" s="230"/>
      <c r="Y118" t="s">
        <v>713</v>
      </c>
      <c r="AL118" s="230"/>
      <c r="AM118" s="230"/>
      <c r="AN118" s="230"/>
      <c r="AP118" t="s">
        <v>689</v>
      </c>
    </row>
    <row r="119" spans="1:43" customFormat="1" ht="15" x14ac:dyDescent="0.25">
      <c r="A119">
        <v>411795</v>
      </c>
      <c r="B119" t="s">
        <v>797</v>
      </c>
      <c r="C119" t="s">
        <v>798</v>
      </c>
      <c r="D119" t="s">
        <v>2261</v>
      </c>
      <c r="E119" t="s">
        <v>78</v>
      </c>
      <c r="F119" s="148">
        <v>30948</v>
      </c>
      <c r="G119" t="s">
        <v>27</v>
      </c>
      <c r="I119" t="s">
        <v>712</v>
      </c>
      <c r="N119" s="230"/>
      <c r="Y119" t="s">
        <v>713</v>
      </c>
      <c r="AL119" s="230"/>
      <c r="AM119" s="230"/>
      <c r="AN119" s="230"/>
      <c r="AP119" t="s">
        <v>689</v>
      </c>
    </row>
    <row r="120" spans="1:43" customFormat="1" ht="15" x14ac:dyDescent="0.25">
      <c r="A120">
        <v>411805</v>
      </c>
      <c r="B120" t="s">
        <v>799</v>
      </c>
      <c r="C120" t="s">
        <v>542</v>
      </c>
      <c r="D120" t="s">
        <v>332</v>
      </c>
      <c r="E120" t="s">
        <v>78</v>
      </c>
      <c r="F120" s="148">
        <v>33117</v>
      </c>
      <c r="G120" t="s">
        <v>27</v>
      </c>
      <c r="I120" t="s">
        <v>712</v>
      </c>
      <c r="N120" s="230"/>
      <c r="Y120" t="s">
        <v>713</v>
      </c>
      <c r="AL120" s="230"/>
      <c r="AM120" s="230"/>
      <c r="AN120" s="230"/>
      <c r="AP120" t="s">
        <v>689</v>
      </c>
      <c r="AQ120" t="s">
        <v>688</v>
      </c>
    </row>
    <row r="121" spans="1:43" customFormat="1" ht="15" x14ac:dyDescent="0.25">
      <c r="A121">
        <v>411839</v>
      </c>
      <c r="B121" t="s">
        <v>800</v>
      </c>
      <c r="C121" t="s">
        <v>477</v>
      </c>
      <c r="D121" t="s">
        <v>2264</v>
      </c>
      <c r="E121" t="s">
        <v>78</v>
      </c>
      <c r="F121" s="148">
        <v>32932</v>
      </c>
      <c r="G121" t="s">
        <v>27</v>
      </c>
      <c r="I121" t="s">
        <v>712</v>
      </c>
      <c r="N121" s="230"/>
      <c r="Y121" t="s">
        <v>713</v>
      </c>
      <c r="AL121" s="230"/>
      <c r="AM121" s="230"/>
      <c r="AN121" s="230"/>
      <c r="AP121" t="s">
        <v>689</v>
      </c>
      <c r="AQ121" t="s">
        <v>688</v>
      </c>
    </row>
    <row r="122" spans="1:43" customFormat="1" ht="15" x14ac:dyDescent="0.25">
      <c r="A122">
        <v>412036</v>
      </c>
      <c r="B122" t="s">
        <v>804</v>
      </c>
      <c r="C122" t="s">
        <v>754</v>
      </c>
      <c r="D122" t="s">
        <v>2266</v>
      </c>
      <c r="E122" t="s">
        <v>79</v>
      </c>
      <c r="F122" s="148">
        <v>31618</v>
      </c>
      <c r="G122" t="s">
        <v>27</v>
      </c>
      <c r="I122" t="s">
        <v>712</v>
      </c>
      <c r="N122" s="230"/>
      <c r="Y122" t="s">
        <v>713</v>
      </c>
      <c r="AL122" s="230"/>
      <c r="AM122" s="230"/>
      <c r="AN122" s="230"/>
      <c r="AP122" t="s">
        <v>689</v>
      </c>
      <c r="AQ122" t="s">
        <v>688</v>
      </c>
    </row>
    <row r="123" spans="1:43" customFormat="1" ht="15" x14ac:dyDescent="0.25">
      <c r="A123">
        <v>412037</v>
      </c>
      <c r="B123" t="s">
        <v>805</v>
      </c>
      <c r="C123" t="s">
        <v>382</v>
      </c>
      <c r="D123" t="s">
        <v>806</v>
      </c>
      <c r="E123" t="s">
        <v>79</v>
      </c>
      <c r="F123" s="148">
        <v>31792</v>
      </c>
      <c r="G123" t="s">
        <v>72</v>
      </c>
      <c r="I123" t="s">
        <v>712</v>
      </c>
      <c r="N123" s="230"/>
      <c r="Y123" t="s">
        <v>713</v>
      </c>
      <c r="AL123" s="230"/>
      <c r="AM123" s="230"/>
      <c r="AN123" s="230"/>
    </row>
    <row r="124" spans="1:43" customFormat="1" ht="15" x14ac:dyDescent="0.25">
      <c r="A124">
        <v>412191</v>
      </c>
      <c r="B124" t="s">
        <v>807</v>
      </c>
      <c r="C124" t="s">
        <v>808</v>
      </c>
      <c r="D124" t="s">
        <v>2437</v>
      </c>
      <c r="E124" t="s">
        <v>78</v>
      </c>
      <c r="F124" s="148">
        <v>31321</v>
      </c>
      <c r="G124" t="s">
        <v>27</v>
      </c>
      <c r="I124" t="s">
        <v>769</v>
      </c>
      <c r="N124" s="230"/>
      <c r="Y124" t="s">
        <v>713</v>
      </c>
      <c r="AL124" s="230"/>
      <c r="AM124" s="230"/>
      <c r="AN124" s="230"/>
    </row>
    <row r="125" spans="1:43" customFormat="1" ht="15" x14ac:dyDescent="0.25">
      <c r="A125">
        <v>412207</v>
      </c>
      <c r="B125" t="s">
        <v>809</v>
      </c>
      <c r="C125" t="s">
        <v>336</v>
      </c>
      <c r="D125" t="s">
        <v>810</v>
      </c>
      <c r="E125" t="s">
        <v>78</v>
      </c>
      <c r="F125" s="148">
        <v>26666</v>
      </c>
      <c r="G125" t="s">
        <v>811</v>
      </c>
      <c r="I125" t="s">
        <v>712</v>
      </c>
      <c r="N125" s="230"/>
      <c r="Y125" t="s">
        <v>713</v>
      </c>
      <c r="AL125" s="230"/>
      <c r="AM125" s="230"/>
      <c r="AN125" s="230"/>
    </row>
    <row r="126" spans="1:43" customFormat="1" ht="15" x14ac:dyDescent="0.25">
      <c r="A126">
        <v>412584</v>
      </c>
      <c r="B126" t="s">
        <v>814</v>
      </c>
      <c r="C126" t="s">
        <v>283</v>
      </c>
      <c r="D126" t="s">
        <v>2438</v>
      </c>
      <c r="E126" t="s">
        <v>78</v>
      </c>
      <c r="F126" s="148">
        <v>33458</v>
      </c>
      <c r="G126" t="s">
        <v>27</v>
      </c>
      <c r="I126" t="s">
        <v>712</v>
      </c>
      <c r="N126" s="230"/>
      <c r="Y126" t="s">
        <v>713</v>
      </c>
      <c r="AL126" s="230"/>
      <c r="AM126" s="230"/>
      <c r="AN126" s="230"/>
    </row>
    <row r="127" spans="1:43" customFormat="1" ht="15" x14ac:dyDescent="0.25">
      <c r="A127">
        <v>412611</v>
      </c>
      <c r="B127" t="s">
        <v>815</v>
      </c>
      <c r="C127" t="s">
        <v>732</v>
      </c>
      <c r="D127" t="s">
        <v>580</v>
      </c>
      <c r="E127" t="s">
        <v>78</v>
      </c>
      <c r="F127" s="148">
        <v>33356</v>
      </c>
      <c r="G127" t="s">
        <v>27</v>
      </c>
      <c r="I127" t="s">
        <v>712</v>
      </c>
      <c r="N127" s="230"/>
      <c r="Y127" t="s">
        <v>713</v>
      </c>
      <c r="AL127" s="230"/>
      <c r="AM127" s="230"/>
      <c r="AN127" s="230"/>
      <c r="AP127" t="s">
        <v>689</v>
      </c>
    </row>
    <row r="128" spans="1:43" customFormat="1" ht="15" x14ac:dyDescent="0.25">
      <c r="A128">
        <v>413247</v>
      </c>
      <c r="B128" t="s">
        <v>828</v>
      </c>
      <c r="C128" t="s">
        <v>328</v>
      </c>
      <c r="D128" t="s">
        <v>496</v>
      </c>
      <c r="E128" t="s">
        <v>78</v>
      </c>
      <c r="F128" s="148">
        <v>32377</v>
      </c>
      <c r="G128" t="s">
        <v>27</v>
      </c>
      <c r="I128" t="s">
        <v>712</v>
      </c>
      <c r="N128" s="230"/>
      <c r="Y128" t="s">
        <v>713</v>
      </c>
      <c r="AL128" s="230"/>
      <c r="AM128" s="230"/>
      <c r="AN128" s="230"/>
    </row>
    <row r="129" spans="1:49" customFormat="1" ht="15" x14ac:dyDescent="0.25">
      <c r="A129">
        <v>413730</v>
      </c>
      <c r="B129" t="s">
        <v>836</v>
      </c>
      <c r="C129" t="s">
        <v>531</v>
      </c>
      <c r="D129" t="s">
        <v>242</v>
      </c>
      <c r="E129" t="s">
        <v>78</v>
      </c>
      <c r="F129" s="148">
        <v>33604</v>
      </c>
      <c r="I129" t="s">
        <v>712</v>
      </c>
      <c r="N129" s="230"/>
      <c r="Y129" t="s">
        <v>713</v>
      </c>
      <c r="AL129" s="230"/>
      <c r="AM129" s="230"/>
      <c r="AN129" s="230"/>
      <c r="AP129" t="s">
        <v>689</v>
      </c>
    </row>
    <row r="130" spans="1:49" customFormat="1" ht="15" x14ac:dyDescent="0.25">
      <c r="A130">
        <v>413813</v>
      </c>
      <c r="B130" t="s">
        <v>840</v>
      </c>
      <c r="C130" t="s">
        <v>583</v>
      </c>
      <c r="D130" t="s">
        <v>316</v>
      </c>
      <c r="E130" t="s">
        <v>79</v>
      </c>
      <c r="F130" s="148">
        <v>32574</v>
      </c>
      <c r="I130" t="s">
        <v>712</v>
      </c>
      <c r="N130" s="230"/>
      <c r="Y130" t="s">
        <v>713</v>
      </c>
      <c r="AL130" s="230"/>
      <c r="AM130" s="230"/>
      <c r="AN130" s="230"/>
    </row>
    <row r="131" spans="1:49" customFormat="1" ht="15" x14ac:dyDescent="0.25">
      <c r="A131">
        <v>413975</v>
      </c>
      <c r="B131" t="s">
        <v>844</v>
      </c>
      <c r="C131" t="s">
        <v>845</v>
      </c>
      <c r="D131" t="s">
        <v>846</v>
      </c>
      <c r="E131" t="s">
        <v>78</v>
      </c>
      <c r="F131" s="148">
        <v>32629</v>
      </c>
      <c r="I131" t="s">
        <v>712</v>
      </c>
      <c r="N131" s="230"/>
      <c r="Y131" t="s">
        <v>713</v>
      </c>
      <c r="AL131" s="230"/>
      <c r="AM131" s="230"/>
      <c r="AN131" s="230"/>
      <c r="AQ131" t="s">
        <v>688</v>
      </c>
    </row>
    <row r="132" spans="1:49" customFormat="1" ht="15" x14ac:dyDescent="0.25">
      <c r="A132">
        <v>414669</v>
      </c>
      <c r="B132" t="s">
        <v>850</v>
      </c>
      <c r="C132" t="s">
        <v>851</v>
      </c>
      <c r="D132" t="s">
        <v>252</v>
      </c>
      <c r="E132" t="s">
        <v>79</v>
      </c>
      <c r="F132" s="148">
        <v>33862</v>
      </c>
      <c r="I132" t="s">
        <v>712</v>
      </c>
      <c r="N132" s="230"/>
      <c r="Y132" t="s">
        <v>713</v>
      </c>
      <c r="AL132" s="230"/>
      <c r="AM132" s="230"/>
      <c r="AN132" s="230"/>
      <c r="AP132" t="s">
        <v>688</v>
      </c>
      <c r="AQ132" t="s">
        <v>688</v>
      </c>
    </row>
    <row r="133" spans="1:49" customFormat="1" ht="15" x14ac:dyDescent="0.25">
      <c r="A133">
        <v>414730</v>
      </c>
      <c r="B133" t="s">
        <v>852</v>
      </c>
      <c r="C133" t="s">
        <v>503</v>
      </c>
      <c r="D133" t="s">
        <v>244</v>
      </c>
      <c r="E133" t="s">
        <v>78</v>
      </c>
      <c r="F133" s="148">
        <v>32666</v>
      </c>
      <c r="G133" t="s">
        <v>46</v>
      </c>
      <c r="H133" t="s">
        <v>24</v>
      </c>
      <c r="I133" t="s">
        <v>712</v>
      </c>
      <c r="M133" t="s">
        <v>46</v>
      </c>
      <c r="N133" s="230"/>
      <c r="Y133" t="s">
        <v>713</v>
      </c>
      <c r="AI133">
        <v>951670723</v>
      </c>
      <c r="AL133" s="230"/>
      <c r="AM133" s="230"/>
      <c r="AN133" s="230"/>
      <c r="AW133">
        <v>4010130024</v>
      </c>
    </row>
    <row r="134" spans="1:49" customFormat="1" ht="15" x14ac:dyDescent="0.25">
      <c r="A134">
        <v>414869</v>
      </c>
      <c r="B134" t="s">
        <v>853</v>
      </c>
      <c r="C134" t="s">
        <v>654</v>
      </c>
      <c r="D134" t="s">
        <v>457</v>
      </c>
      <c r="E134" t="s">
        <v>79</v>
      </c>
      <c r="F134" s="148">
        <v>32931</v>
      </c>
      <c r="G134" t="s">
        <v>27</v>
      </c>
      <c r="H134" t="s">
        <v>24</v>
      </c>
      <c r="I134" t="s">
        <v>712</v>
      </c>
      <c r="J134" t="s">
        <v>25</v>
      </c>
      <c r="K134">
        <v>2007</v>
      </c>
      <c r="L134" t="s">
        <v>27</v>
      </c>
      <c r="M134" t="s">
        <v>27</v>
      </c>
      <c r="N134" s="230"/>
      <c r="Y134" t="s">
        <v>713</v>
      </c>
      <c r="AG134" t="s">
        <v>2221</v>
      </c>
      <c r="AI134">
        <v>936022769</v>
      </c>
      <c r="AK134" t="s">
        <v>2275</v>
      </c>
      <c r="AL134" s="230"/>
      <c r="AM134" s="230"/>
      <c r="AN134" s="230"/>
      <c r="AW134">
        <v>1010516257</v>
      </c>
    </row>
    <row r="135" spans="1:49" customFormat="1" ht="15" x14ac:dyDescent="0.25">
      <c r="A135">
        <v>415130</v>
      </c>
      <c r="B135" t="s">
        <v>861</v>
      </c>
      <c r="C135" t="s">
        <v>257</v>
      </c>
      <c r="D135" t="s">
        <v>253</v>
      </c>
      <c r="E135" t="s">
        <v>79</v>
      </c>
      <c r="F135" s="148">
        <v>33101</v>
      </c>
      <c r="G135" t="s">
        <v>27</v>
      </c>
      <c r="H135" t="s">
        <v>24</v>
      </c>
      <c r="I135" t="s">
        <v>712</v>
      </c>
      <c r="J135" t="s">
        <v>25</v>
      </c>
      <c r="K135">
        <v>2009</v>
      </c>
      <c r="L135" t="s">
        <v>27</v>
      </c>
      <c r="N135" s="230"/>
      <c r="Y135" t="s">
        <v>713</v>
      </c>
      <c r="AG135" t="s">
        <v>2221</v>
      </c>
      <c r="AL135" s="230"/>
      <c r="AM135" s="230"/>
      <c r="AN135" s="230"/>
      <c r="AP135" t="s">
        <v>689</v>
      </c>
    </row>
    <row r="136" spans="1:49" customFormat="1" ht="15" x14ac:dyDescent="0.25">
      <c r="A136">
        <v>416593</v>
      </c>
      <c r="B136" t="s">
        <v>881</v>
      </c>
      <c r="C136" t="s">
        <v>257</v>
      </c>
      <c r="D136" t="s">
        <v>568</v>
      </c>
      <c r="E136" t="s">
        <v>78</v>
      </c>
      <c r="F136" s="148">
        <v>34335</v>
      </c>
      <c r="I136" t="s">
        <v>712</v>
      </c>
      <c r="N136" s="230"/>
      <c r="Y136" t="s">
        <v>713</v>
      </c>
      <c r="AL136" s="230"/>
      <c r="AM136" s="230"/>
      <c r="AN136" s="230"/>
    </row>
    <row r="137" spans="1:49" customFormat="1" ht="15" x14ac:dyDescent="0.25">
      <c r="A137">
        <v>417135</v>
      </c>
      <c r="B137" t="s">
        <v>889</v>
      </c>
      <c r="C137" t="s">
        <v>293</v>
      </c>
      <c r="D137" t="s">
        <v>514</v>
      </c>
      <c r="E137" t="s">
        <v>78</v>
      </c>
      <c r="F137" s="148">
        <v>34814</v>
      </c>
      <c r="I137" t="s">
        <v>712</v>
      </c>
      <c r="N137" s="230"/>
      <c r="Y137" t="s">
        <v>713</v>
      </c>
      <c r="AL137" s="230"/>
      <c r="AM137" s="230"/>
      <c r="AN137" s="230"/>
      <c r="AP137" t="s">
        <v>689</v>
      </c>
    </row>
    <row r="138" spans="1:49" customFormat="1" ht="15" x14ac:dyDescent="0.25">
      <c r="A138">
        <v>417290</v>
      </c>
      <c r="B138" t="s">
        <v>2198</v>
      </c>
      <c r="C138" t="s">
        <v>603</v>
      </c>
      <c r="D138" t="s">
        <v>553</v>
      </c>
      <c r="E138" t="s">
        <v>79</v>
      </c>
      <c r="F138" s="148">
        <v>0</v>
      </c>
      <c r="I138" t="s">
        <v>769</v>
      </c>
      <c r="M138" t="s">
        <v>679</v>
      </c>
      <c r="N138" s="230"/>
      <c r="Y138" t="s">
        <v>713</v>
      </c>
      <c r="AG138" t="s">
        <v>2221</v>
      </c>
      <c r="AI138">
        <v>937764539</v>
      </c>
      <c r="AK138" t="s">
        <v>243</v>
      </c>
      <c r="AL138" s="230"/>
      <c r="AM138" s="230"/>
      <c r="AN138" s="230"/>
    </row>
    <row r="139" spans="1:49" customFormat="1" ht="15" x14ac:dyDescent="0.25">
      <c r="A139">
        <v>417573</v>
      </c>
      <c r="B139" t="s">
        <v>900</v>
      </c>
      <c r="C139" t="s">
        <v>479</v>
      </c>
      <c r="D139" t="s">
        <v>496</v>
      </c>
      <c r="E139" t="s">
        <v>78</v>
      </c>
      <c r="F139" s="148">
        <v>33284</v>
      </c>
      <c r="I139" t="s">
        <v>712</v>
      </c>
      <c r="N139" s="230"/>
      <c r="Y139" t="s">
        <v>713</v>
      </c>
      <c r="AL139" s="230"/>
      <c r="AM139" s="230"/>
      <c r="AN139" s="230"/>
    </row>
    <row r="140" spans="1:49" customFormat="1" ht="15" x14ac:dyDescent="0.25">
      <c r="A140">
        <v>418473</v>
      </c>
      <c r="B140" t="s">
        <v>927</v>
      </c>
      <c r="C140" t="s">
        <v>463</v>
      </c>
      <c r="D140" t="s">
        <v>284</v>
      </c>
      <c r="E140" t="s">
        <v>79</v>
      </c>
      <c r="F140" s="148">
        <v>35240</v>
      </c>
      <c r="G140" t="s">
        <v>674</v>
      </c>
      <c r="H140" t="s">
        <v>24</v>
      </c>
      <c r="I140" t="s">
        <v>712</v>
      </c>
      <c r="M140" t="s">
        <v>39</v>
      </c>
      <c r="N140" s="230"/>
      <c r="Y140" t="s">
        <v>713</v>
      </c>
      <c r="AG140" t="s">
        <v>2221</v>
      </c>
      <c r="AL140" s="230"/>
      <c r="AM140" s="230"/>
      <c r="AN140" s="230"/>
      <c r="AW140">
        <v>3140059080</v>
      </c>
    </row>
    <row r="141" spans="1:49" customFormat="1" ht="15" x14ac:dyDescent="0.25">
      <c r="A141">
        <v>419606</v>
      </c>
      <c r="B141" t="s">
        <v>989</v>
      </c>
      <c r="C141" t="s">
        <v>590</v>
      </c>
      <c r="D141" t="s">
        <v>639</v>
      </c>
      <c r="E141" t="s">
        <v>79</v>
      </c>
      <c r="F141" s="148">
        <v>34700</v>
      </c>
      <c r="I141" t="s">
        <v>712</v>
      </c>
      <c r="N141" s="230"/>
      <c r="Y141" t="s">
        <v>713</v>
      </c>
      <c r="AL141" s="230"/>
      <c r="AM141" s="230"/>
      <c r="AN141" s="230"/>
    </row>
    <row r="142" spans="1:49" customFormat="1" ht="15" x14ac:dyDescent="0.25">
      <c r="A142">
        <v>419938</v>
      </c>
      <c r="B142" t="s">
        <v>1010</v>
      </c>
      <c r="C142" t="s">
        <v>244</v>
      </c>
      <c r="D142" t="s">
        <v>2301</v>
      </c>
      <c r="E142" t="s">
        <v>78</v>
      </c>
      <c r="F142" s="148">
        <v>34896</v>
      </c>
      <c r="G142" t="s">
        <v>408</v>
      </c>
      <c r="H142" t="s">
        <v>24</v>
      </c>
      <c r="I142" t="s">
        <v>712</v>
      </c>
      <c r="J142" t="s">
        <v>23</v>
      </c>
      <c r="K142">
        <v>2013</v>
      </c>
      <c r="L142" t="s">
        <v>39</v>
      </c>
      <c r="M142" t="s">
        <v>39</v>
      </c>
      <c r="N142" s="230"/>
      <c r="Y142" t="s">
        <v>713</v>
      </c>
      <c r="AG142" t="s">
        <v>408</v>
      </c>
      <c r="AI142">
        <v>935761505</v>
      </c>
      <c r="AK142" t="s">
        <v>408</v>
      </c>
      <c r="AL142" s="230"/>
      <c r="AM142" s="230"/>
      <c r="AN142" s="230"/>
      <c r="AW142">
        <v>3350021434</v>
      </c>
    </row>
    <row r="143" spans="1:49" customFormat="1" ht="15" x14ac:dyDescent="0.25">
      <c r="A143">
        <v>420159</v>
      </c>
      <c r="B143" t="s">
        <v>1038</v>
      </c>
      <c r="C143" t="s">
        <v>2303</v>
      </c>
      <c r="D143" t="s">
        <v>2304</v>
      </c>
      <c r="E143" t="s">
        <v>78</v>
      </c>
      <c r="F143" s="148">
        <v>34493</v>
      </c>
      <c r="I143" t="s">
        <v>712</v>
      </c>
      <c r="N143" s="230"/>
      <c r="Y143" t="s">
        <v>713</v>
      </c>
      <c r="AL143" s="230"/>
      <c r="AM143" s="230"/>
      <c r="AN143" s="230"/>
      <c r="AP143" t="s">
        <v>689</v>
      </c>
    </row>
    <row r="144" spans="1:49" customFormat="1" ht="15" x14ac:dyDescent="0.25">
      <c r="A144">
        <v>420169</v>
      </c>
      <c r="B144" t="s">
        <v>1042</v>
      </c>
      <c r="C144" t="s">
        <v>476</v>
      </c>
      <c r="D144" t="s">
        <v>251</v>
      </c>
      <c r="E144" t="s">
        <v>78</v>
      </c>
      <c r="F144" s="148">
        <v>34335</v>
      </c>
      <c r="G144" t="s">
        <v>27</v>
      </c>
      <c r="H144" t="s">
        <v>24</v>
      </c>
      <c r="I144" t="s">
        <v>712</v>
      </c>
      <c r="N144" s="230"/>
      <c r="Y144" t="s">
        <v>713</v>
      </c>
      <c r="AL144" s="230"/>
      <c r="AM144" s="230"/>
      <c r="AN144" s="230"/>
    </row>
    <row r="145" spans="1:49" customFormat="1" ht="15" x14ac:dyDescent="0.25">
      <c r="A145">
        <v>423333</v>
      </c>
      <c r="B145" t="s">
        <v>1384</v>
      </c>
      <c r="C145" t="s">
        <v>1385</v>
      </c>
      <c r="D145" t="s">
        <v>260</v>
      </c>
      <c r="E145" t="s">
        <v>78</v>
      </c>
      <c r="F145" s="148">
        <v>35796</v>
      </c>
      <c r="I145" t="s">
        <v>712</v>
      </c>
      <c r="N145" s="230"/>
      <c r="Y145" t="s">
        <v>713</v>
      </c>
      <c r="AL145" s="230"/>
      <c r="AM145" s="230"/>
      <c r="AN145" s="230"/>
      <c r="AP145" t="s">
        <v>689</v>
      </c>
      <c r="AQ145" t="s">
        <v>688</v>
      </c>
    </row>
    <row r="146" spans="1:49" customFormat="1" ht="15" x14ac:dyDescent="0.25">
      <c r="A146">
        <v>428278</v>
      </c>
      <c r="B146" t="s">
        <v>2179</v>
      </c>
      <c r="C146" t="s">
        <v>383</v>
      </c>
      <c r="D146" t="s">
        <v>949</v>
      </c>
      <c r="E146" t="s">
        <v>78</v>
      </c>
      <c r="F146" s="148">
        <v>33623</v>
      </c>
      <c r="G146" t="s">
        <v>2180</v>
      </c>
      <c r="H146" t="s">
        <v>24</v>
      </c>
      <c r="I146" t="s">
        <v>712</v>
      </c>
      <c r="J146" t="s">
        <v>23</v>
      </c>
      <c r="K146">
        <v>2009</v>
      </c>
      <c r="L146" t="s">
        <v>27</v>
      </c>
      <c r="M146" t="s">
        <v>56</v>
      </c>
      <c r="N146" s="230"/>
      <c r="Y146" t="s">
        <v>713</v>
      </c>
      <c r="AG146" t="s">
        <v>2385</v>
      </c>
      <c r="AI146">
        <v>934587115</v>
      </c>
      <c r="AK146" t="s">
        <v>2408</v>
      </c>
      <c r="AL146" s="230"/>
      <c r="AM146" s="230"/>
      <c r="AN146" s="230"/>
      <c r="AW146">
        <v>6200026127</v>
      </c>
    </row>
    <row r="147" spans="1:49" customFormat="1" ht="15" x14ac:dyDescent="0.25">
      <c r="A147">
        <v>417353</v>
      </c>
      <c r="B147" t="s">
        <v>2282</v>
      </c>
      <c r="C147" t="s">
        <v>297</v>
      </c>
      <c r="D147" t="s">
        <v>252</v>
      </c>
      <c r="E147" t="s">
        <v>78</v>
      </c>
      <c r="F147" s="148">
        <v>31445</v>
      </c>
      <c r="G147" t="s">
        <v>27</v>
      </c>
      <c r="H147" t="s">
        <v>24</v>
      </c>
      <c r="I147" t="s">
        <v>712</v>
      </c>
      <c r="J147" t="s">
        <v>23</v>
      </c>
      <c r="K147">
        <v>2004</v>
      </c>
      <c r="L147" t="s">
        <v>27</v>
      </c>
      <c r="M147" t="s">
        <v>39</v>
      </c>
      <c r="N147" s="230"/>
      <c r="Y147" t="s">
        <v>742</v>
      </c>
      <c r="AI147">
        <v>933929810</v>
      </c>
      <c r="AL147" s="230"/>
      <c r="AM147" s="230"/>
      <c r="AN147" s="230"/>
      <c r="AW147">
        <v>3300025831</v>
      </c>
    </row>
    <row r="148" spans="1:49" customFormat="1" ht="15" x14ac:dyDescent="0.25">
      <c r="A148">
        <v>418978</v>
      </c>
      <c r="B148" t="s">
        <v>942</v>
      </c>
      <c r="C148" t="s">
        <v>257</v>
      </c>
      <c r="D148" t="s">
        <v>294</v>
      </c>
      <c r="E148" t="s">
        <v>79</v>
      </c>
      <c r="F148" s="148">
        <v>35085</v>
      </c>
      <c r="G148" t="s">
        <v>27</v>
      </c>
      <c r="H148" t="s">
        <v>24</v>
      </c>
      <c r="I148" t="s">
        <v>769</v>
      </c>
      <c r="J148" t="s">
        <v>25</v>
      </c>
      <c r="K148">
        <v>2014</v>
      </c>
      <c r="L148" t="s">
        <v>27</v>
      </c>
      <c r="M148" t="s">
        <v>27</v>
      </c>
      <c r="N148" s="230"/>
      <c r="Y148" t="s">
        <v>742</v>
      </c>
      <c r="AG148" t="s">
        <v>2221</v>
      </c>
      <c r="AI148">
        <v>938645063</v>
      </c>
      <c r="AL148" s="230"/>
      <c r="AM148" s="230"/>
      <c r="AN148" s="230"/>
      <c r="AW148">
        <v>1040101556</v>
      </c>
    </row>
    <row r="149" spans="1:49" customFormat="1" ht="15" x14ac:dyDescent="0.25">
      <c r="A149">
        <v>419057</v>
      </c>
      <c r="B149" t="s">
        <v>946</v>
      </c>
      <c r="C149" t="s">
        <v>457</v>
      </c>
      <c r="D149" t="s">
        <v>341</v>
      </c>
      <c r="E149" t="s">
        <v>78</v>
      </c>
      <c r="F149" s="148">
        <v>34416</v>
      </c>
      <c r="G149" t="s">
        <v>27</v>
      </c>
      <c r="H149" t="s">
        <v>24</v>
      </c>
      <c r="I149" t="s">
        <v>712</v>
      </c>
      <c r="J149" t="s">
        <v>25</v>
      </c>
      <c r="K149">
        <v>2016</v>
      </c>
      <c r="L149" t="s">
        <v>27</v>
      </c>
      <c r="N149" s="230"/>
      <c r="Y149" t="s">
        <v>742</v>
      </c>
      <c r="AL149" s="230"/>
      <c r="AM149" s="230"/>
      <c r="AN149" s="230"/>
    </row>
    <row r="150" spans="1:49" customFormat="1" ht="15" x14ac:dyDescent="0.25">
      <c r="A150">
        <v>419603</v>
      </c>
      <c r="B150" t="s">
        <v>987</v>
      </c>
      <c r="C150" t="s">
        <v>820</v>
      </c>
      <c r="D150" t="s">
        <v>988</v>
      </c>
      <c r="E150" t="s">
        <v>79</v>
      </c>
      <c r="F150" s="148">
        <v>35796</v>
      </c>
      <c r="G150" t="s">
        <v>27</v>
      </c>
      <c r="H150" t="s">
        <v>24</v>
      </c>
      <c r="I150" t="s">
        <v>712</v>
      </c>
      <c r="J150" t="s">
        <v>25</v>
      </c>
      <c r="K150">
        <v>2016</v>
      </c>
      <c r="L150" t="s">
        <v>27</v>
      </c>
      <c r="M150" t="s">
        <v>27</v>
      </c>
      <c r="N150" s="230"/>
      <c r="Y150" t="s">
        <v>742</v>
      </c>
      <c r="AG150" t="s">
        <v>2221</v>
      </c>
      <c r="AI150">
        <v>954466576</v>
      </c>
      <c r="AK150" t="s">
        <v>27</v>
      </c>
      <c r="AL150" s="230"/>
      <c r="AM150" s="230"/>
      <c r="AN150" s="230"/>
      <c r="AP150" t="s">
        <v>689</v>
      </c>
      <c r="AW150">
        <v>1040334275</v>
      </c>
    </row>
    <row r="151" spans="1:49" customFormat="1" ht="15" x14ac:dyDescent="0.25">
      <c r="A151">
        <v>420728</v>
      </c>
      <c r="B151" t="s">
        <v>1080</v>
      </c>
      <c r="C151" t="s">
        <v>333</v>
      </c>
      <c r="D151" t="s">
        <v>569</v>
      </c>
      <c r="E151" t="s">
        <v>78</v>
      </c>
      <c r="F151" s="148">
        <v>36191</v>
      </c>
      <c r="G151" t="s">
        <v>27</v>
      </c>
      <c r="H151" t="s">
        <v>24</v>
      </c>
      <c r="I151" t="s">
        <v>712</v>
      </c>
      <c r="J151" t="s">
        <v>25</v>
      </c>
      <c r="K151">
        <v>2016</v>
      </c>
      <c r="L151" t="s">
        <v>27</v>
      </c>
      <c r="M151" t="s">
        <v>27</v>
      </c>
      <c r="N151" s="230"/>
      <c r="O151">
        <v>555</v>
      </c>
      <c r="P151" s="148">
        <v>45713</v>
      </c>
      <c r="Q151">
        <v>50000</v>
      </c>
      <c r="Y151" t="s">
        <v>742</v>
      </c>
      <c r="AL151" s="230"/>
      <c r="AM151" s="230"/>
      <c r="AN151" s="230"/>
      <c r="AP151" t="s">
        <v>689</v>
      </c>
      <c r="AW151">
        <v>1040241668</v>
      </c>
    </row>
    <row r="152" spans="1:49" customFormat="1" ht="15" x14ac:dyDescent="0.25">
      <c r="A152">
        <v>421587</v>
      </c>
      <c r="B152" t="s">
        <v>1164</v>
      </c>
      <c r="C152" t="s">
        <v>348</v>
      </c>
      <c r="D152" t="s">
        <v>252</v>
      </c>
      <c r="E152" t="s">
        <v>78</v>
      </c>
      <c r="F152" s="148">
        <v>35959</v>
      </c>
      <c r="G152" t="s">
        <v>247</v>
      </c>
      <c r="H152" t="s">
        <v>28</v>
      </c>
      <c r="I152" t="s">
        <v>769</v>
      </c>
      <c r="J152" t="s">
        <v>23</v>
      </c>
      <c r="K152">
        <v>2016</v>
      </c>
      <c r="L152" t="s">
        <v>76</v>
      </c>
      <c r="M152" t="s">
        <v>679</v>
      </c>
      <c r="N152" s="230"/>
      <c r="Y152" t="s">
        <v>742</v>
      </c>
      <c r="AL152" s="230"/>
      <c r="AM152" s="230"/>
      <c r="AN152" s="230"/>
    </row>
    <row r="153" spans="1:49" customFormat="1" ht="15" x14ac:dyDescent="0.25">
      <c r="A153">
        <v>423507</v>
      </c>
      <c r="B153" t="s">
        <v>1416</v>
      </c>
      <c r="C153" t="s">
        <v>397</v>
      </c>
      <c r="D153" t="s">
        <v>476</v>
      </c>
      <c r="E153" t="s">
        <v>79</v>
      </c>
      <c r="F153" s="148">
        <v>36395</v>
      </c>
      <c r="G153" t="s">
        <v>27</v>
      </c>
      <c r="H153" t="s">
        <v>24</v>
      </c>
      <c r="I153" t="s">
        <v>712</v>
      </c>
      <c r="J153" t="s">
        <v>25</v>
      </c>
      <c r="K153">
        <v>2017</v>
      </c>
      <c r="L153" t="s">
        <v>27</v>
      </c>
      <c r="N153" s="230"/>
      <c r="O153">
        <v>911</v>
      </c>
      <c r="P153" s="148">
        <v>45757</v>
      </c>
      <c r="Q153">
        <v>100000</v>
      </c>
      <c r="Y153" t="s">
        <v>742</v>
      </c>
      <c r="AG153" t="s">
        <v>2221</v>
      </c>
      <c r="AL153" s="230"/>
      <c r="AM153" s="230"/>
      <c r="AN153" s="230"/>
    </row>
    <row r="154" spans="1:49" customFormat="1" ht="15" x14ac:dyDescent="0.25">
      <c r="A154">
        <v>401254</v>
      </c>
      <c r="B154" t="s">
        <v>725</v>
      </c>
      <c r="C154" t="s">
        <v>244</v>
      </c>
      <c r="D154" t="s">
        <v>2411</v>
      </c>
      <c r="E154" t="s">
        <v>78</v>
      </c>
      <c r="F154" s="148">
        <v>0</v>
      </c>
      <c r="G154" t="s">
        <v>689</v>
      </c>
      <c r="I154" t="s">
        <v>712</v>
      </c>
      <c r="M154" s="230"/>
      <c r="N154" s="230"/>
      <c r="Y154" t="s">
        <v>2223</v>
      </c>
      <c r="AL154" s="230"/>
      <c r="AM154" s="230"/>
      <c r="AN154" s="230"/>
    </row>
    <row r="155" spans="1:49" customFormat="1" ht="15" x14ac:dyDescent="0.25">
      <c r="A155">
        <v>409289</v>
      </c>
      <c r="B155" t="s">
        <v>775</v>
      </c>
      <c r="C155" t="s">
        <v>367</v>
      </c>
      <c r="D155" t="s">
        <v>776</v>
      </c>
      <c r="E155" t="s">
        <v>78</v>
      </c>
      <c r="F155" s="148">
        <v>31519</v>
      </c>
      <c r="G155" t="s">
        <v>2428</v>
      </c>
      <c r="I155" t="s">
        <v>712</v>
      </c>
      <c r="N155" s="230"/>
      <c r="Y155" t="s">
        <v>2223</v>
      </c>
      <c r="AL155" s="230"/>
      <c r="AM155" s="230"/>
      <c r="AN155" s="230"/>
      <c r="AP155" t="s">
        <v>689</v>
      </c>
    </row>
    <row r="156" spans="1:49" customFormat="1" ht="15" x14ac:dyDescent="0.25">
      <c r="A156">
        <v>412957</v>
      </c>
      <c r="B156" t="s">
        <v>823</v>
      </c>
      <c r="C156" t="s">
        <v>257</v>
      </c>
      <c r="D156" t="s">
        <v>242</v>
      </c>
      <c r="E156" t="s">
        <v>79</v>
      </c>
      <c r="F156" s="148">
        <v>30682</v>
      </c>
      <c r="G156" t="s">
        <v>793</v>
      </c>
      <c r="I156" t="s">
        <v>712</v>
      </c>
      <c r="N156" s="230"/>
      <c r="Y156" t="s">
        <v>2223</v>
      </c>
      <c r="AL156" s="230"/>
      <c r="AM156" s="230"/>
      <c r="AN156" s="230"/>
    </row>
    <row r="157" spans="1:49" customFormat="1" ht="15" x14ac:dyDescent="0.25">
      <c r="A157">
        <v>413472</v>
      </c>
      <c r="B157" t="s">
        <v>830</v>
      </c>
      <c r="C157" t="s">
        <v>777</v>
      </c>
      <c r="D157" t="s">
        <v>778</v>
      </c>
      <c r="E157" t="s">
        <v>79</v>
      </c>
      <c r="F157" s="148">
        <v>32874</v>
      </c>
      <c r="G157" t="s">
        <v>831</v>
      </c>
      <c r="I157" t="s">
        <v>712</v>
      </c>
      <c r="N157" s="230"/>
      <c r="Y157" t="s">
        <v>2223</v>
      </c>
      <c r="AL157" s="230"/>
      <c r="AM157" s="230"/>
      <c r="AN157" s="230"/>
    </row>
    <row r="158" spans="1:49" customFormat="1" ht="15" x14ac:dyDescent="0.25">
      <c r="A158">
        <v>416136</v>
      </c>
      <c r="B158" t="s">
        <v>874</v>
      </c>
      <c r="C158" t="s">
        <v>520</v>
      </c>
      <c r="D158" t="s">
        <v>875</v>
      </c>
      <c r="E158" t="s">
        <v>79</v>
      </c>
      <c r="F158" s="148">
        <v>30749</v>
      </c>
      <c r="G158" t="s">
        <v>527</v>
      </c>
      <c r="H158" t="s">
        <v>24</v>
      </c>
      <c r="I158" t="s">
        <v>712</v>
      </c>
      <c r="J158" t="s">
        <v>23</v>
      </c>
      <c r="K158">
        <v>2003</v>
      </c>
      <c r="L158" t="s">
        <v>74</v>
      </c>
      <c r="N158" s="230"/>
      <c r="Y158" t="s">
        <v>2223</v>
      </c>
      <c r="AG158" t="s">
        <v>2221</v>
      </c>
      <c r="AL158" s="230"/>
      <c r="AM158" s="230"/>
      <c r="AN158" s="230"/>
    </row>
    <row r="159" spans="1:49" customFormat="1" ht="15" x14ac:dyDescent="0.25">
      <c r="A159">
        <v>418080</v>
      </c>
      <c r="B159" t="s">
        <v>914</v>
      </c>
      <c r="C159" t="s">
        <v>915</v>
      </c>
      <c r="D159" t="s">
        <v>916</v>
      </c>
      <c r="E159" t="s">
        <v>79</v>
      </c>
      <c r="F159" s="148">
        <v>33713</v>
      </c>
      <c r="G159" t="s">
        <v>27</v>
      </c>
      <c r="H159" t="s">
        <v>24</v>
      </c>
      <c r="I159" t="s">
        <v>712</v>
      </c>
      <c r="J159" t="s">
        <v>23</v>
      </c>
      <c r="K159">
        <v>2010</v>
      </c>
      <c r="L159" t="s">
        <v>27</v>
      </c>
      <c r="M159" t="s">
        <v>27</v>
      </c>
      <c r="N159" s="230"/>
      <c r="Y159" t="s">
        <v>2223</v>
      </c>
      <c r="AG159" t="s">
        <v>2221</v>
      </c>
      <c r="AI159">
        <v>992722062</v>
      </c>
      <c r="AK159" t="s">
        <v>27</v>
      </c>
      <c r="AL159" s="230"/>
      <c r="AM159" s="230"/>
      <c r="AN159" s="230"/>
      <c r="AW159">
        <v>1010018800</v>
      </c>
    </row>
    <row r="160" spans="1:49" customFormat="1" ht="15" x14ac:dyDescent="0.25">
      <c r="A160">
        <v>419008</v>
      </c>
      <c r="B160" t="s">
        <v>943</v>
      </c>
      <c r="C160" t="s">
        <v>275</v>
      </c>
      <c r="D160" t="s">
        <v>324</v>
      </c>
      <c r="E160" t="s">
        <v>79</v>
      </c>
      <c r="F160" s="148" t="s">
        <v>2290</v>
      </c>
      <c r="G160" t="s">
        <v>27</v>
      </c>
      <c r="H160" t="s">
        <v>24</v>
      </c>
      <c r="I160" t="s">
        <v>712</v>
      </c>
      <c r="J160" t="s">
        <v>25</v>
      </c>
      <c r="K160">
        <v>2001</v>
      </c>
      <c r="L160" t="s">
        <v>27</v>
      </c>
      <c r="M160" t="s">
        <v>27</v>
      </c>
      <c r="N160" s="230"/>
      <c r="Y160" t="s">
        <v>2223</v>
      </c>
      <c r="AG160" t="s">
        <v>2221</v>
      </c>
      <c r="AI160">
        <v>944207058</v>
      </c>
      <c r="AK160" t="s">
        <v>2255</v>
      </c>
      <c r="AL160" s="230"/>
      <c r="AM160" s="230"/>
      <c r="AN160" s="230"/>
      <c r="AP160" t="s">
        <v>689</v>
      </c>
      <c r="AW160">
        <v>1020275731</v>
      </c>
    </row>
    <row r="161" spans="1:49" customFormat="1" ht="15" x14ac:dyDescent="0.25">
      <c r="A161">
        <v>419247</v>
      </c>
      <c r="B161" t="s">
        <v>956</v>
      </c>
      <c r="C161" t="s">
        <v>281</v>
      </c>
      <c r="D161" t="s">
        <v>253</v>
      </c>
      <c r="E161" t="s">
        <v>78</v>
      </c>
      <c r="F161" s="148">
        <v>35517</v>
      </c>
      <c r="G161" t="s">
        <v>27</v>
      </c>
      <c r="H161" t="s">
        <v>24</v>
      </c>
      <c r="I161" t="s">
        <v>712</v>
      </c>
      <c r="J161" t="s">
        <v>25</v>
      </c>
      <c r="K161">
        <v>2015</v>
      </c>
      <c r="L161" t="s">
        <v>39</v>
      </c>
      <c r="M161" t="s">
        <v>39</v>
      </c>
      <c r="N161" s="230"/>
      <c r="Y161" t="s">
        <v>2223</v>
      </c>
      <c r="AG161" t="s">
        <v>2294</v>
      </c>
      <c r="AI161">
        <v>945080543</v>
      </c>
      <c r="AK161" t="s">
        <v>27</v>
      </c>
      <c r="AL161" s="230"/>
      <c r="AM161" s="230"/>
      <c r="AN161" s="230"/>
      <c r="AP161" t="s">
        <v>689</v>
      </c>
      <c r="AW161">
        <v>3110041691</v>
      </c>
    </row>
    <row r="162" spans="1:49" customFormat="1" ht="15" x14ac:dyDescent="0.25">
      <c r="A162">
        <v>419399</v>
      </c>
      <c r="B162" t="s">
        <v>967</v>
      </c>
      <c r="C162" t="s">
        <v>346</v>
      </c>
      <c r="D162" t="s">
        <v>968</v>
      </c>
      <c r="E162" t="s">
        <v>78</v>
      </c>
      <c r="F162" s="148">
        <v>30071</v>
      </c>
      <c r="I162" t="s">
        <v>712</v>
      </c>
      <c r="N162" s="230"/>
      <c r="Y162" t="s">
        <v>2223</v>
      </c>
      <c r="AL162" s="230"/>
      <c r="AM162" s="230"/>
      <c r="AN162" s="230"/>
    </row>
    <row r="163" spans="1:49" customFormat="1" ht="15" x14ac:dyDescent="0.25">
      <c r="A163">
        <v>419413</v>
      </c>
      <c r="B163" t="s">
        <v>969</v>
      </c>
      <c r="C163" t="s">
        <v>307</v>
      </c>
      <c r="D163" t="s">
        <v>294</v>
      </c>
      <c r="E163" t="s">
        <v>79</v>
      </c>
      <c r="F163" s="148">
        <v>31907</v>
      </c>
      <c r="G163" t="s">
        <v>27</v>
      </c>
      <c r="H163" t="s">
        <v>24</v>
      </c>
      <c r="I163" t="s">
        <v>712</v>
      </c>
      <c r="J163" t="s">
        <v>23</v>
      </c>
      <c r="K163">
        <v>2006</v>
      </c>
      <c r="L163" t="s">
        <v>27</v>
      </c>
      <c r="M163" t="s">
        <v>27</v>
      </c>
      <c r="N163" s="230"/>
      <c r="Y163" t="s">
        <v>2223</v>
      </c>
      <c r="AG163" t="s">
        <v>2221</v>
      </c>
      <c r="AI163">
        <v>932040144</v>
      </c>
      <c r="AL163" s="230"/>
      <c r="AM163" s="230"/>
      <c r="AN163" s="230"/>
      <c r="AW163">
        <v>1020216261</v>
      </c>
    </row>
    <row r="164" spans="1:49" customFormat="1" ht="15" x14ac:dyDescent="0.25">
      <c r="A164">
        <v>419498</v>
      </c>
      <c r="B164" t="s">
        <v>978</v>
      </c>
      <c r="C164" t="s">
        <v>338</v>
      </c>
      <c r="D164" t="s">
        <v>979</v>
      </c>
      <c r="E164" t="s">
        <v>78</v>
      </c>
      <c r="F164" s="148">
        <v>35276</v>
      </c>
      <c r="I164" t="s">
        <v>712</v>
      </c>
      <c r="N164" s="230"/>
      <c r="Y164" t="s">
        <v>2223</v>
      </c>
      <c r="AL164" s="230"/>
      <c r="AM164" s="230"/>
      <c r="AN164" s="230"/>
      <c r="AQ164" t="s">
        <v>688</v>
      </c>
    </row>
    <row r="165" spans="1:49" customFormat="1" ht="15" x14ac:dyDescent="0.25">
      <c r="A165">
        <v>419508</v>
      </c>
      <c r="B165" t="s">
        <v>980</v>
      </c>
      <c r="C165" t="s">
        <v>244</v>
      </c>
      <c r="D165" t="s">
        <v>981</v>
      </c>
      <c r="E165" t="s">
        <v>79</v>
      </c>
      <c r="F165" s="148">
        <v>33973</v>
      </c>
      <c r="G165" t="s">
        <v>27</v>
      </c>
      <c r="H165" t="s">
        <v>24</v>
      </c>
      <c r="I165" t="s">
        <v>712</v>
      </c>
      <c r="J165" t="s">
        <v>25</v>
      </c>
      <c r="K165">
        <v>2012</v>
      </c>
      <c r="L165" t="s">
        <v>76</v>
      </c>
      <c r="N165" s="230"/>
      <c r="Y165" t="s">
        <v>2223</v>
      </c>
      <c r="AG165" t="s">
        <v>2221</v>
      </c>
      <c r="AI165">
        <v>949554956</v>
      </c>
      <c r="AL165" s="230"/>
      <c r="AM165" s="230"/>
      <c r="AN165" s="230"/>
      <c r="AP165" t="s">
        <v>689</v>
      </c>
      <c r="AW165">
        <v>14030067449</v>
      </c>
    </row>
    <row r="166" spans="1:49" customFormat="1" ht="15" x14ac:dyDescent="0.25">
      <c r="A166">
        <v>419729</v>
      </c>
      <c r="B166" t="s">
        <v>992</v>
      </c>
      <c r="C166" t="s">
        <v>326</v>
      </c>
      <c r="D166" t="s">
        <v>624</v>
      </c>
      <c r="E166" t="s">
        <v>79</v>
      </c>
      <c r="F166" s="148">
        <v>33973</v>
      </c>
      <c r="G166" t="s">
        <v>993</v>
      </c>
      <c r="H166" t="s">
        <v>24</v>
      </c>
      <c r="I166" t="s">
        <v>712</v>
      </c>
      <c r="J166" t="s">
        <v>25</v>
      </c>
      <c r="K166">
        <v>2011</v>
      </c>
      <c r="L166" t="s">
        <v>27</v>
      </c>
      <c r="N166" s="230"/>
      <c r="Y166" t="s">
        <v>2223</v>
      </c>
      <c r="AG166" t="s">
        <v>2221</v>
      </c>
      <c r="AL166" s="230"/>
      <c r="AM166" s="230"/>
      <c r="AN166" s="230"/>
    </row>
    <row r="167" spans="1:49" customFormat="1" ht="15" x14ac:dyDescent="0.25">
      <c r="A167">
        <v>419743</v>
      </c>
      <c r="B167" t="s">
        <v>994</v>
      </c>
      <c r="C167" t="s">
        <v>273</v>
      </c>
      <c r="D167" t="s">
        <v>252</v>
      </c>
      <c r="E167" t="s">
        <v>79</v>
      </c>
      <c r="F167" s="148">
        <v>34130</v>
      </c>
      <c r="I167" t="s">
        <v>712</v>
      </c>
      <c r="N167" s="230"/>
      <c r="Y167" t="s">
        <v>2223</v>
      </c>
      <c r="AD167" t="s">
        <v>688</v>
      </c>
      <c r="AL167" s="230"/>
      <c r="AM167" s="230"/>
      <c r="AN167" s="230" t="s">
        <v>688</v>
      </c>
      <c r="AO167" t="s">
        <v>688</v>
      </c>
      <c r="AQ167" t="s">
        <v>688</v>
      </c>
    </row>
    <row r="168" spans="1:49" customFormat="1" ht="15" x14ac:dyDescent="0.25">
      <c r="A168">
        <v>419814</v>
      </c>
      <c r="B168" t="s">
        <v>995</v>
      </c>
      <c r="C168" t="s">
        <v>257</v>
      </c>
      <c r="D168" t="s">
        <v>315</v>
      </c>
      <c r="E168" t="s">
        <v>78</v>
      </c>
      <c r="F168" s="148">
        <v>34700</v>
      </c>
      <c r="G168" t="s">
        <v>27</v>
      </c>
      <c r="H168" t="s">
        <v>24</v>
      </c>
      <c r="I168" t="s">
        <v>712</v>
      </c>
      <c r="J168" t="s">
        <v>25</v>
      </c>
      <c r="K168">
        <v>2015</v>
      </c>
      <c r="L168" t="s">
        <v>27</v>
      </c>
      <c r="N168" s="230"/>
      <c r="Y168" t="s">
        <v>2223</v>
      </c>
      <c r="AL168" s="230"/>
      <c r="AM168" s="230"/>
      <c r="AN168" s="230"/>
    </row>
    <row r="169" spans="1:49" customFormat="1" ht="15" x14ac:dyDescent="0.25">
      <c r="A169">
        <v>419932</v>
      </c>
      <c r="B169" t="s">
        <v>1005</v>
      </c>
      <c r="C169" t="s">
        <v>1006</v>
      </c>
      <c r="D169" t="s">
        <v>294</v>
      </c>
      <c r="E169" t="s">
        <v>78</v>
      </c>
      <c r="F169" s="148">
        <v>36079</v>
      </c>
      <c r="G169" t="s">
        <v>27</v>
      </c>
      <c r="H169" t="s">
        <v>24</v>
      </c>
      <c r="I169" t="s">
        <v>712</v>
      </c>
      <c r="J169" t="s">
        <v>25</v>
      </c>
      <c r="K169">
        <v>2015</v>
      </c>
      <c r="L169" t="s">
        <v>27</v>
      </c>
      <c r="N169" s="230"/>
      <c r="Y169" t="s">
        <v>2223</v>
      </c>
      <c r="AL169" s="230"/>
      <c r="AM169" s="230"/>
      <c r="AN169" s="230"/>
      <c r="AP169" t="s">
        <v>689</v>
      </c>
    </row>
    <row r="170" spans="1:49" customFormat="1" ht="15" x14ac:dyDescent="0.25">
      <c r="A170">
        <v>420085</v>
      </c>
      <c r="B170" t="s">
        <v>1023</v>
      </c>
      <c r="C170" t="s">
        <v>257</v>
      </c>
      <c r="D170" t="s">
        <v>364</v>
      </c>
      <c r="E170" t="s">
        <v>78</v>
      </c>
      <c r="F170" s="148">
        <v>34418</v>
      </c>
      <c r="I170" t="s">
        <v>712</v>
      </c>
      <c r="N170" s="230"/>
      <c r="Y170" t="s">
        <v>2223</v>
      </c>
      <c r="AL170" s="230"/>
      <c r="AM170" s="230"/>
      <c r="AN170" s="230"/>
    </row>
    <row r="171" spans="1:49" customFormat="1" ht="15" x14ac:dyDescent="0.25">
      <c r="A171">
        <v>420149</v>
      </c>
      <c r="B171" t="s">
        <v>1035</v>
      </c>
      <c r="C171" t="s">
        <v>459</v>
      </c>
      <c r="D171" t="s">
        <v>1036</v>
      </c>
      <c r="E171" t="s">
        <v>78</v>
      </c>
      <c r="F171" s="148">
        <v>35745</v>
      </c>
      <c r="I171" t="s">
        <v>712</v>
      </c>
      <c r="N171" s="230"/>
      <c r="Y171" t="s">
        <v>2223</v>
      </c>
      <c r="AL171" s="230"/>
      <c r="AM171" s="230"/>
      <c r="AN171" s="230"/>
    </row>
    <row r="172" spans="1:49" customFormat="1" ht="15" x14ac:dyDescent="0.25">
      <c r="A172">
        <v>420298</v>
      </c>
      <c r="B172" t="s">
        <v>1049</v>
      </c>
      <c r="C172" t="s">
        <v>297</v>
      </c>
      <c r="D172" t="s">
        <v>295</v>
      </c>
      <c r="E172" t="s">
        <v>78</v>
      </c>
      <c r="F172" s="148">
        <v>35038</v>
      </c>
      <c r="I172" t="s">
        <v>712</v>
      </c>
      <c r="N172" s="230"/>
      <c r="Y172" t="s">
        <v>2223</v>
      </c>
      <c r="AL172" s="230"/>
      <c r="AM172" s="230"/>
      <c r="AN172" s="230"/>
    </row>
    <row r="173" spans="1:49" customFormat="1" ht="15" x14ac:dyDescent="0.25">
      <c r="A173">
        <v>420332</v>
      </c>
      <c r="B173" t="s">
        <v>1050</v>
      </c>
      <c r="C173" t="s">
        <v>604</v>
      </c>
      <c r="D173" t="s">
        <v>263</v>
      </c>
      <c r="E173" t="s">
        <v>79</v>
      </c>
      <c r="F173" s="148">
        <v>34805</v>
      </c>
      <c r="G173" t="s">
        <v>27</v>
      </c>
      <c r="H173" t="s">
        <v>24</v>
      </c>
      <c r="I173" t="s">
        <v>712</v>
      </c>
      <c r="J173" t="s">
        <v>25</v>
      </c>
      <c r="K173">
        <v>2013</v>
      </c>
      <c r="L173" t="s">
        <v>27</v>
      </c>
      <c r="M173" t="s">
        <v>27</v>
      </c>
      <c r="N173" s="230"/>
      <c r="Y173" t="s">
        <v>2223</v>
      </c>
      <c r="AG173" t="s">
        <v>2221</v>
      </c>
      <c r="AI173">
        <v>995560573</v>
      </c>
      <c r="AL173" s="230"/>
      <c r="AM173" s="230"/>
      <c r="AN173" s="230"/>
      <c r="AP173" t="s">
        <v>689</v>
      </c>
      <c r="AW173">
        <v>1020175455</v>
      </c>
    </row>
    <row r="174" spans="1:49" customFormat="1" ht="15" x14ac:dyDescent="0.25">
      <c r="A174">
        <v>420387</v>
      </c>
      <c r="B174" t="s">
        <v>1059</v>
      </c>
      <c r="C174" t="s">
        <v>1060</v>
      </c>
      <c r="D174" t="s">
        <v>339</v>
      </c>
      <c r="E174" t="s">
        <v>78</v>
      </c>
      <c r="F174" s="148">
        <v>35460</v>
      </c>
      <c r="I174" t="s">
        <v>712</v>
      </c>
      <c r="N174" s="230"/>
      <c r="Y174" t="s">
        <v>2223</v>
      </c>
      <c r="AL174" s="230"/>
      <c r="AM174" s="230"/>
      <c r="AN174" s="230"/>
    </row>
    <row r="175" spans="1:49" customFormat="1" ht="15" x14ac:dyDescent="0.25">
      <c r="A175">
        <v>420554</v>
      </c>
      <c r="B175" t="s">
        <v>1069</v>
      </c>
      <c r="C175" t="s">
        <v>357</v>
      </c>
      <c r="D175" t="s">
        <v>279</v>
      </c>
      <c r="E175" t="s">
        <v>78</v>
      </c>
      <c r="F175" s="148">
        <v>34339</v>
      </c>
      <c r="G175" t="s">
        <v>355</v>
      </c>
      <c r="H175" t="s">
        <v>24</v>
      </c>
      <c r="I175" t="s">
        <v>712</v>
      </c>
      <c r="J175" t="s">
        <v>25</v>
      </c>
      <c r="K175">
        <v>2013</v>
      </c>
      <c r="L175" t="s">
        <v>39</v>
      </c>
      <c r="M175" t="s">
        <v>39</v>
      </c>
      <c r="N175" s="230"/>
      <c r="Y175" t="s">
        <v>2223</v>
      </c>
      <c r="AG175" t="s">
        <v>355</v>
      </c>
      <c r="AI175">
        <v>962417266</v>
      </c>
      <c r="AK175" t="s">
        <v>27</v>
      </c>
      <c r="AL175" s="230"/>
      <c r="AM175" s="230"/>
      <c r="AN175" s="230"/>
      <c r="AP175" t="s">
        <v>689</v>
      </c>
      <c r="AQ175" t="s">
        <v>688</v>
      </c>
      <c r="AW175">
        <v>3030037722</v>
      </c>
    </row>
    <row r="176" spans="1:49" customFormat="1" ht="15" x14ac:dyDescent="0.25">
      <c r="A176">
        <v>420929</v>
      </c>
      <c r="B176" t="s">
        <v>1095</v>
      </c>
      <c r="C176" t="s">
        <v>868</v>
      </c>
      <c r="D176" t="s">
        <v>1096</v>
      </c>
      <c r="E176" t="s">
        <v>78</v>
      </c>
      <c r="F176" s="148">
        <v>35084</v>
      </c>
      <c r="I176" t="s">
        <v>712</v>
      </c>
      <c r="N176" s="230"/>
      <c r="Y176" t="s">
        <v>2223</v>
      </c>
      <c r="AL176" s="230"/>
      <c r="AM176" s="230"/>
      <c r="AN176" s="230"/>
      <c r="AP176" t="s">
        <v>689</v>
      </c>
      <c r="AQ176" t="s">
        <v>688</v>
      </c>
    </row>
    <row r="177" spans="1:49" customFormat="1" ht="15" x14ac:dyDescent="0.25">
      <c r="A177">
        <v>420945</v>
      </c>
      <c r="B177" t="s">
        <v>1099</v>
      </c>
      <c r="C177" t="s">
        <v>303</v>
      </c>
      <c r="D177" t="s">
        <v>496</v>
      </c>
      <c r="E177" t="s">
        <v>79</v>
      </c>
      <c r="F177" s="148">
        <v>30737</v>
      </c>
      <c r="I177" t="s">
        <v>712</v>
      </c>
      <c r="N177" s="230"/>
      <c r="Y177" t="s">
        <v>2223</v>
      </c>
      <c r="AL177" s="230"/>
      <c r="AM177" s="230"/>
      <c r="AN177" s="230"/>
    </row>
    <row r="178" spans="1:49" customFormat="1" ht="15" x14ac:dyDescent="0.25">
      <c r="A178">
        <v>421016</v>
      </c>
      <c r="B178" t="s">
        <v>1106</v>
      </c>
      <c r="C178" t="s">
        <v>1107</v>
      </c>
      <c r="D178" t="s">
        <v>1108</v>
      </c>
      <c r="E178" t="s">
        <v>79</v>
      </c>
      <c r="F178" s="148">
        <v>34053</v>
      </c>
      <c r="G178" t="s">
        <v>1109</v>
      </c>
      <c r="H178" t="s">
        <v>24</v>
      </c>
      <c r="I178" t="s">
        <v>712</v>
      </c>
      <c r="J178" t="s">
        <v>23</v>
      </c>
      <c r="K178">
        <v>2011</v>
      </c>
      <c r="L178" t="s">
        <v>72</v>
      </c>
      <c r="N178" s="230"/>
      <c r="Y178" t="s">
        <v>2223</v>
      </c>
      <c r="AG178" t="s">
        <v>2221</v>
      </c>
      <c r="AI178">
        <v>936180346</v>
      </c>
      <c r="AL178" s="230"/>
      <c r="AM178" s="230"/>
      <c r="AN178" s="230"/>
      <c r="AW178">
        <v>12170006093</v>
      </c>
    </row>
    <row r="179" spans="1:49" customFormat="1" ht="15" x14ac:dyDescent="0.25">
      <c r="A179">
        <v>421091</v>
      </c>
      <c r="B179" t="s">
        <v>1119</v>
      </c>
      <c r="C179" t="s">
        <v>1120</v>
      </c>
      <c r="D179" t="s">
        <v>295</v>
      </c>
      <c r="E179" t="s">
        <v>79</v>
      </c>
      <c r="F179" s="148">
        <v>36188</v>
      </c>
      <c r="G179" t="s">
        <v>27</v>
      </c>
      <c r="H179" t="s">
        <v>24</v>
      </c>
      <c r="I179" t="s">
        <v>712</v>
      </c>
      <c r="J179" t="s">
        <v>25</v>
      </c>
      <c r="K179">
        <v>2016</v>
      </c>
      <c r="L179" t="s">
        <v>27</v>
      </c>
      <c r="M179" t="s">
        <v>27</v>
      </c>
      <c r="N179" s="230"/>
      <c r="Y179" t="s">
        <v>2223</v>
      </c>
      <c r="AG179" t="s">
        <v>2221</v>
      </c>
      <c r="AI179">
        <v>964382125</v>
      </c>
      <c r="AK179" t="s">
        <v>1990</v>
      </c>
      <c r="AL179" s="230"/>
      <c r="AM179" s="230"/>
      <c r="AN179" s="230"/>
      <c r="AW179">
        <v>1030395462</v>
      </c>
    </row>
    <row r="180" spans="1:49" customFormat="1" ht="15" x14ac:dyDescent="0.25">
      <c r="A180">
        <v>421279</v>
      </c>
      <c r="B180" t="s">
        <v>1136</v>
      </c>
      <c r="C180" t="s">
        <v>535</v>
      </c>
      <c r="D180" t="s">
        <v>1137</v>
      </c>
      <c r="E180" t="s">
        <v>79</v>
      </c>
      <c r="F180" s="148">
        <v>30682</v>
      </c>
      <c r="I180" t="s">
        <v>712</v>
      </c>
      <c r="N180" s="230"/>
      <c r="Y180" t="s">
        <v>2223</v>
      </c>
      <c r="AL180" s="230"/>
      <c r="AM180" s="230"/>
      <c r="AN180" s="230"/>
    </row>
    <row r="181" spans="1:49" customFormat="1" ht="15" x14ac:dyDescent="0.25">
      <c r="A181">
        <v>421471</v>
      </c>
      <c r="B181" t="s">
        <v>1149</v>
      </c>
      <c r="C181" t="s">
        <v>277</v>
      </c>
      <c r="D181" t="s">
        <v>399</v>
      </c>
      <c r="E181" t="s">
        <v>79</v>
      </c>
      <c r="F181" s="148">
        <v>33801</v>
      </c>
      <c r="G181" t="s">
        <v>27</v>
      </c>
      <c r="H181" t="s">
        <v>24</v>
      </c>
      <c r="I181" t="s">
        <v>712</v>
      </c>
      <c r="J181" t="s">
        <v>23</v>
      </c>
      <c r="K181">
        <v>2011</v>
      </c>
      <c r="L181" t="s">
        <v>27</v>
      </c>
      <c r="M181" t="s">
        <v>56</v>
      </c>
      <c r="N181" s="230"/>
      <c r="Y181" t="s">
        <v>2223</v>
      </c>
      <c r="AG181" t="s">
        <v>2221</v>
      </c>
      <c r="AI181">
        <v>937272372</v>
      </c>
      <c r="AK181" t="s">
        <v>2315</v>
      </c>
      <c r="AL181" s="230"/>
      <c r="AM181" s="230"/>
      <c r="AN181" s="230"/>
      <c r="AP181" t="s">
        <v>689</v>
      </c>
      <c r="AW181">
        <v>6110076422</v>
      </c>
    </row>
    <row r="182" spans="1:49" customFormat="1" ht="15" x14ac:dyDescent="0.25">
      <c r="A182">
        <v>421478</v>
      </c>
      <c r="B182" t="s">
        <v>1150</v>
      </c>
      <c r="C182" t="s">
        <v>1151</v>
      </c>
      <c r="D182" t="s">
        <v>341</v>
      </c>
      <c r="E182" t="s">
        <v>78</v>
      </c>
      <c r="F182" s="148">
        <v>35443</v>
      </c>
      <c r="I182" t="s">
        <v>712</v>
      </c>
      <c r="N182" s="230"/>
      <c r="Y182" t="s">
        <v>2223</v>
      </c>
      <c r="AL182" s="230"/>
      <c r="AM182" s="230"/>
      <c r="AN182" s="230"/>
      <c r="AO182" t="s">
        <v>688</v>
      </c>
      <c r="AQ182" t="s">
        <v>688</v>
      </c>
    </row>
    <row r="183" spans="1:49" customFormat="1" ht="15" x14ac:dyDescent="0.25">
      <c r="A183">
        <v>421491</v>
      </c>
      <c r="B183" t="s">
        <v>1152</v>
      </c>
      <c r="C183" t="s">
        <v>257</v>
      </c>
      <c r="D183" t="s">
        <v>359</v>
      </c>
      <c r="E183" t="s">
        <v>78</v>
      </c>
      <c r="F183" s="148">
        <v>35204</v>
      </c>
      <c r="G183" t="s">
        <v>27</v>
      </c>
      <c r="H183" t="s">
        <v>24</v>
      </c>
      <c r="I183" t="s">
        <v>712</v>
      </c>
      <c r="J183" t="s">
        <v>25</v>
      </c>
      <c r="K183">
        <v>2016</v>
      </c>
      <c r="L183" t="s">
        <v>27</v>
      </c>
      <c r="M183" t="s">
        <v>27</v>
      </c>
      <c r="N183" s="230"/>
      <c r="Y183" t="s">
        <v>2223</v>
      </c>
      <c r="AG183" t="s">
        <v>2242</v>
      </c>
      <c r="AI183">
        <v>985844192</v>
      </c>
      <c r="AK183" t="s">
        <v>2316</v>
      </c>
      <c r="AL183" s="230"/>
      <c r="AM183" s="230"/>
      <c r="AN183" s="230"/>
      <c r="AP183" t="s">
        <v>689</v>
      </c>
      <c r="AW183">
        <v>1030186083</v>
      </c>
    </row>
    <row r="184" spans="1:49" customFormat="1" ht="15" x14ac:dyDescent="0.25">
      <c r="A184">
        <v>421657</v>
      </c>
      <c r="B184" t="s">
        <v>1169</v>
      </c>
      <c r="C184" t="s">
        <v>457</v>
      </c>
      <c r="D184" t="s">
        <v>267</v>
      </c>
      <c r="E184" t="s">
        <v>78</v>
      </c>
      <c r="F184" s="148">
        <v>36161</v>
      </c>
      <c r="G184" t="s">
        <v>355</v>
      </c>
      <c r="H184" t="s">
        <v>24</v>
      </c>
      <c r="I184" t="s">
        <v>712</v>
      </c>
      <c r="J184" t="s">
        <v>25</v>
      </c>
      <c r="K184">
        <v>2016</v>
      </c>
      <c r="L184" t="s">
        <v>39</v>
      </c>
      <c r="M184" t="s">
        <v>39</v>
      </c>
      <c r="N184" s="230"/>
      <c r="Y184" t="s">
        <v>2223</v>
      </c>
      <c r="AG184" t="s">
        <v>272</v>
      </c>
      <c r="AI184">
        <v>888508283</v>
      </c>
      <c r="AK184" t="s">
        <v>355</v>
      </c>
      <c r="AL184" s="230"/>
      <c r="AM184" s="230"/>
      <c r="AN184" s="230"/>
      <c r="AW184">
        <v>3030008570</v>
      </c>
    </row>
    <row r="185" spans="1:49" customFormat="1" ht="15" x14ac:dyDescent="0.25">
      <c r="A185">
        <v>421816</v>
      </c>
      <c r="B185" t="s">
        <v>1189</v>
      </c>
      <c r="C185" t="s">
        <v>1190</v>
      </c>
      <c r="D185" t="s">
        <v>1191</v>
      </c>
      <c r="E185" t="s">
        <v>78</v>
      </c>
      <c r="F185" s="148">
        <v>35897</v>
      </c>
      <c r="I185" t="s">
        <v>712</v>
      </c>
      <c r="N185" s="230"/>
      <c r="Y185" t="s">
        <v>2223</v>
      </c>
      <c r="AD185" t="s">
        <v>688</v>
      </c>
      <c r="AL185" s="230"/>
      <c r="AM185" s="230"/>
      <c r="AN185" s="230"/>
    </row>
    <row r="186" spans="1:49" customFormat="1" ht="15" x14ac:dyDescent="0.25">
      <c r="A186">
        <v>422044</v>
      </c>
      <c r="B186" t="s">
        <v>1217</v>
      </c>
      <c r="C186" t="s">
        <v>397</v>
      </c>
      <c r="D186" t="s">
        <v>290</v>
      </c>
      <c r="E186" t="s">
        <v>78</v>
      </c>
      <c r="F186" s="148">
        <v>36106</v>
      </c>
      <c r="I186" t="s">
        <v>712</v>
      </c>
      <c r="N186" s="230"/>
      <c r="Y186" t="s">
        <v>2223</v>
      </c>
      <c r="AL186" s="230"/>
      <c r="AM186" s="230"/>
      <c r="AN186" s="230"/>
      <c r="AP186" t="s">
        <v>689</v>
      </c>
    </row>
    <row r="187" spans="1:49" customFormat="1" ht="15" x14ac:dyDescent="0.25">
      <c r="A187">
        <v>422123</v>
      </c>
      <c r="B187" t="s">
        <v>1224</v>
      </c>
      <c r="C187" t="s">
        <v>283</v>
      </c>
      <c r="D187" t="s">
        <v>2330</v>
      </c>
      <c r="E187" t="s">
        <v>78</v>
      </c>
      <c r="F187" s="148">
        <v>36281</v>
      </c>
      <c r="I187" t="s">
        <v>712</v>
      </c>
      <c r="N187" s="230"/>
      <c r="Y187" t="s">
        <v>2223</v>
      </c>
      <c r="AL187" s="230"/>
      <c r="AM187" s="230"/>
      <c r="AN187" s="230"/>
      <c r="AQ187" t="s">
        <v>688</v>
      </c>
    </row>
    <row r="188" spans="1:49" customFormat="1" ht="15" x14ac:dyDescent="0.25">
      <c r="A188">
        <v>422188</v>
      </c>
      <c r="B188" t="s">
        <v>1232</v>
      </c>
      <c r="C188" t="s">
        <v>1233</v>
      </c>
      <c r="D188" t="s">
        <v>266</v>
      </c>
      <c r="E188" t="s">
        <v>79</v>
      </c>
      <c r="F188" s="148">
        <v>35065</v>
      </c>
      <c r="G188" t="s">
        <v>27</v>
      </c>
      <c r="H188" t="s">
        <v>24</v>
      </c>
      <c r="I188" t="s">
        <v>712</v>
      </c>
      <c r="K188">
        <v>2013</v>
      </c>
      <c r="L188" t="s">
        <v>27</v>
      </c>
      <c r="M188" t="s">
        <v>27</v>
      </c>
      <c r="N188" s="230"/>
      <c r="Y188" t="s">
        <v>2223</v>
      </c>
      <c r="AG188" t="s">
        <v>2221</v>
      </c>
      <c r="AL188" s="230"/>
      <c r="AM188" s="230"/>
      <c r="AN188" s="230"/>
      <c r="AW188">
        <v>1030257074</v>
      </c>
    </row>
    <row r="189" spans="1:49" customFormat="1" ht="15" x14ac:dyDescent="0.25">
      <c r="A189">
        <v>422190</v>
      </c>
      <c r="B189" t="s">
        <v>1234</v>
      </c>
      <c r="C189" t="s">
        <v>1235</v>
      </c>
      <c r="D189" t="s">
        <v>306</v>
      </c>
      <c r="E189" t="s">
        <v>79</v>
      </c>
      <c r="F189" s="148">
        <v>35154</v>
      </c>
      <c r="I189" t="s">
        <v>712</v>
      </c>
      <c r="N189" s="230"/>
      <c r="Y189" t="s">
        <v>2223</v>
      </c>
      <c r="AL189" s="230"/>
      <c r="AM189" s="230"/>
      <c r="AN189" s="230"/>
    </row>
    <row r="190" spans="1:49" customFormat="1" ht="15" x14ac:dyDescent="0.25">
      <c r="A190">
        <v>422227</v>
      </c>
      <c r="B190" t="s">
        <v>1242</v>
      </c>
      <c r="C190" t="s">
        <v>659</v>
      </c>
      <c r="D190" t="s">
        <v>1243</v>
      </c>
      <c r="E190" t="s">
        <v>79</v>
      </c>
      <c r="F190" s="148">
        <v>30945</v>
      </c>
      <c r="G190" t="s">
        <v>39</v>
      </c>
      <c r="H190" t="s">
        <v>24</v>
      </c>
      <c r="I190" t="s">
        <v>712</v>
      </c>
      <c r="J190" t="s">
        <v>25</v>
      </c>
      <c r="K190">
        <v>2003</v>
      </c>
      <c r="L190" t="s">
        <v>39</v>
      </c>
      <c r="N190" s="230"/>
      <c r="Y190" t="s">
        <v>2223</v>
      </c>
      <c r="AG190" t="s">
        <v>2221</v>
      </c>
      <c r="AI190">
        <v>988069641</v>
      </c>
      <c r="AK190" t="s">
        <v>27</v>
      </c>
      <c r="AL190" s="230"/>
      <c r="AM190" s="230"/>
      <c r="AN190" s="230"/>
      <c r="AW190">
        <v>14010007494</v>
      </c>
    </row>
    <row r="191" spans="1:49" customFormat="1" ht="15" x14ac:dyDescent="0.25">
      <c r="A191">
        <v>422349</v>
      </c>
      <c r="B191" t="s">
        <v>1253</v>
      </c>
      <c r="C191" t="s">
        <v>604</v>
      </c>
      <c r="D191" t="s">
        <v>1254</v>
      </c>
      <c r="E191" t="s">
        <v>79</v>
      </c>
      <c r="F191" s="148">
        <v>30956</v>
      </c>
      <c r="I191" t="s">
        <v>712</v>
      </c>
      <c r="N191" s="230"/>
      <c r="Y191" t="s">
        <v>2223</v>
      </c>
      <c r="AL191" s="230"/>
      <c r="AM191" s="230"/>
      <c r="AN191" s="230"/>
    </row>
    <row r="192" spans="1:49" customFormat="1" ht="15" x14ac:dyDescent="0.25">
      <c r="A192">
        <v>422535</v>
      </c>
      <c r="B192" t="s">
        <v>1271</v>
      </c>
      <c r="C192" t="s">
        <v>379</v>
      </c>
      <c r="D192" t="s">
        <v>260</v>
      </c>
      <c r="E192" t="s">
        <v>78</v>
      </c>
      <c r="F192" s="148">
        <v>35309</v>
      </c>
      <c r="G192" t="s">
        <v>1272</v>
      </c>
      <c r="H192" t="s">
        <v>24</v>
      </c>
      <c r="I192" t="s">
        <v>712</v>
      </c>
      <c r="J192" t="s">
        <v>25</v>
      </c>
      <c r="K192">
        <v>2014</v>
      </c>
      <c r="L192" t="s">
        <v>532</v>
      </c>
      <c r="N192" s="230"/>
      <c r="Y192" t="s">
        <v>2223</v>
      </c>
      <c r="AL192" s="230"/>
      <c r="AM192" s="230"/>
      <c r="AN192" s="230"/>
    </row>
    <row r="193" spans="1:49" customFormat="1" ht="15" x14ac:dyDescent="0.25">
      <c r="A193">
        <v>422580</v>
      </c>
      <c r="B193" t="s">
        <v>1275</v>
      </c>
      <c r="C193" t="s">
        <v>331</v>
      </c>
      <c r="D193" t="s">
        <v>580</v>
      </c>
      <c r="E193" t="s">
        <v>78</v>
      </c>
      <c r="F193" s="148">
        <v>35435</v>
      </c>
      <c r="I193" t="s">
        <v>712</v>
      </c>
      <c r="N193" s="230"/>
      <c r="Y193" t="s">
        <v>2223</v>
      </c>
      <c r="AL193" s="230"/>
      <c r="AM193" s="230"/>
      <c r="AN193" s="230"/>
    </row>
    <row r="194" spans="1:49" customFormat="1" ht="15" x14ac:dyDescent="0.25">
      <c r="A194">
        <v>422705</v>
      </c>
      <c r="B194" t="s">
        <v>1291</v>
      </c>
      <c r="C194" t="s">
        <v>635</v>
      </c>
      <c r="D194" t="s">
        <v>1292</v>
      </c>
      <c r="E194" t="s">
        <v>78</v>
      </c>
      <c r="F194" s="148">
        <v>36539</v>
      </c>
      <c r="G194" t="s">
        <v>27</v>
      </c>
      <c r="H194" t="s">
        <v>24</v>
      </c>
      <c r="I194" t="s">
        <v>712</v>
      </c>
      <c r="J194" t="s">
        <v>25</v>
      </c>
      <c r="K194">
        <v>2017</v>
      </c>
      <c r="L194" t="s">
        <v>39</v>
      </c>
      <c r="M194" t="s">
        <v>27</v>
      </c>
      <c r="N194" s="230"/>
      <c r="Y194" t="s">
        <v>2223</v>
      </c>
      <c r="AI194">
        <v>935593564</v>
      </c>
      <c r="AL194" s="230"/>
      <c r="AM194" s="230"/>
      <c r="AN194" s="230"/>
      <c r="AW194">
        <v>1010441023</v>
      </c>
    </row>
    <row r="195" spans="1:49" customFormat="1" ht="15" x14ac:dyDescent="0.25">
      <c r="A195">
        <v>422719</v>
      </c>
      <c r="B195" t="s">
        <v>1294</v>
      </c>
      <c r="C195" t="s">
        <v>338</v>
      </c>
      <c r="D195" t="s">
        <v>508</v>
      </c>
      <c r="E195" t="s">
        <v>79</v>
      </c>
      <c r="F195" s="148">
        <v>0</v>
      </c>
      <c r="G195" t="s">
        <v>27</v>
      </c>
      <c r="H195" t="s">
        <v>24</v>
      </c>
      <c r="I195" t="s">
        <v>712</v>
      </c>
      <c r="J195" t="s">
        <v>25</v>
      </c>
      <c r="K195">
        <v>2015</v>
      </c>
      <c r="L195" t="s">
        <v>27</v>
      </c>
      <c r="M195" t="s">
        <v>39</v>
      </c>
      <c r="N195" s="230"/>
      <c r="Y195" t="s">
        <v>2223</v>
      </c>
      <c r="AG195" t="s">
        <v>2221</v>
      </c>
      <c r="AI195">
        <v>998432972</v>
      </c>
      <c r="AL195" s="230"/>
      <c r="AM195" s="230"/>
      <c r="AN195" s="230"/>
      <c r="AW195">
        <v>3120001839</v>
      </c>
    </row>
    <row r="196" spans="1:49" customFormat="1" ht="15" x14ac:dyDescent="0.25">
      <c r="A196">
        <v>422947</v>
      </c>
      <c r="B196" t="s">
        <v>1328</v>
      </c>
      <c r="C196" t="s">
        <v>273</v>
      </c>
      <c r="D196" t="s">
        <v>1329</v>
      </c>
      <c r="E196" t="s">
        <v>79</v>
      </c>
      <c r="F196" s="148">
        <v>34289</v>
      </c>
      <c r="G196" t="s">
        <v>366</v>
      </c>
      <c r="H196" t="s">
        <v>24</v>
      </c>
      <c r="I196" t="s">
        <v>712</v>
      </c>
      <c r="J196" t="s">
        <v>23</v>
      </c>
      <c r="K196">
        <v>2011</v>
      </c>
      <c r="L196" t="s">
        <v>76</v>
      </c>
      <c r="N196" s="230"/>
      <c r="Y196" t="s">
        <v>2223</v>
      </c>
      <c r="AG196" t="s">
        <v>2221</v>
      </c>
      <c r="AI196">
        <v>991910324</v>
      </c>
      <c r="AL196" s="230"/>
      <c r="AM196" s="230"/>
      <c r="AN196" s="230"/>
      <c r="AW196">
        <v>14060026349</v>
      </c>
    </row>
    <row r="197" spans="1:49" customFormat="1" ht="15" x14ac:dyDescent="0.25">
      <c r="A197">
        <v>423017</v>
      </c>
      <c r="B197" t="s">
        <v>1338</v>
      </c>
      <c r="C197" t="s">
        <v>244</v>
      </c>
      <c r="D197" t="s">
        <v>511</v>
      </c>
      <c r="E197" t="s">
        <v>79</v>
      </c>
      <c r="F197" s="148">
        <v>36177</v>
      </c>
      <c r="I197" t="s">
        <v>712</v>
      </c>
      <c r="N197" s="230"/>
      <c r="Y197" t="s">
        <v>2223</v>
      </c>
      <c r="AL197" s="230"/>
      <c r="AM197" s="230"/>
      <c r="AN197" s="230"/>
    </row>
    <row r="198" spans="1:49" customFormat="1" ht="15" x14ac:dyDescent="0.25">
      <c r="A198">
        <v>423049</v>
      </c>
      <c r="B198" t="s">
        <v>1345</v>
      </c>
      <c r="C198" t="s">
        <v>345</v>
      </c>
      <c r="D198" t="s">
        <v>1001</v>
      </c>
      <c r="E198" t="s">
        <v>79</v>
      </c>
      <c r="F198" s="148">
        <v>36526</v>
      </c>
      <c r="I198" t="s">
        <v>712</v>
      </c>
      <c r="N198" s="230"/>
      <c r="Y198" t="s">
        <v>2223</v>
      </c>
      <c r="AL198" s="230"/>
      <c r="AM198" s="230"/>
      <c r="AN198" s="230"/>
    </row>
    <row r="199" spans="1:49" customFormat="1" ht="15" x14ac:dyDescent="0.25">
      <c r="A199">
        <v>423137</v>
      </c>
      <c r="B199" t="s">
        <v>1356</v>
      </c>
      <c r="C199" t="s">
        <v>647</v>
      </c>
      <c r="D199" t="s">
        <v>442</v>
      </c>
      <c r="E199" t="s">
        <v>79</v>
      </c>
      <c r="F199" s="148">
        <v>36528</v>
      </c>
      <c r="I199" t="s">
        <v>712</v>
      </c>
      <c r="N199" s="230"/>
      <c r="Y199" t="s">
        <v>2223</v>
      </c>
      <c r="AL199" s="230"/>
      <c r="AM199" s="230"/>
      <c r="AN199" s="230"/>
    </row>
    <row r="200" spans="1:49" customFormat="1" ht="15" x14ac:dyDescent="0.25">
      <c r="A200">
        <v>423501</v>
      </c>
      <c r="B200" t="s">
        <v>1415</v>
      </c>
      <c r="C200" t="s">
        <v>518</v>
      </c>
      <c r="D200" t="s">
        <v>959</v>
      </c>
      <c r="E200" t="s">
        <v>79</v>
      </c>
      <c r="F200" s="148">
        <v>33025</v>
      </c>
      <c r="I200" t="s">
        <v>712</v>
      </c>
      <c r="N200" s="230"/>
      <c r="Y200" t="s">
        <v>2223</v>
      </c>
      <c r="AL200" s="230"/>
      <c r="AM200" s="230"/>
      <c r="AN200" s="230"/>
    </row>
    <row r="201" spans="1:49" customFormat="1" ht="15" x14ac:dyDescent="0.25">
      <c r="A201">
        <v>423574</v>
      </c>
      <c r="B201" t="s">
        <v>1424</v>
      </c>
      <c r="C201" t="s">
        <v>461</v>
      </c>
      <c r="D201" t="s">
        <v>263</v>
      </c>
      <c r="E201" t="s">
        <v>78</v>
      </c>
      <c r="F201" s="148">
        <v>36395</v>
      </c>
      <c r="I201" t="s">
        <v>712</v>
      </c>
      <c r="N201" s="230"/>
      <c r="Y201" t="s">
        <v>2223</v>
      </c>
      <c r="AL201" s="230"/>
      <c r="AM201" s="230"/>
      <c r="AN201" s="230"/>
      <c r="AP201" t="s">
        <v>689</v>
      </c>
    </row>
    <row r="202" spans="1:49" customFormat="1" ht="15" x14ac:dyDescent="0.25">
      <c r="A202">
        <v>423600</v>
      </c>
      <c r="B202" t="s">
        <v>1429</v>
      </c>
      <c r="C202" t="s">
        <v>342</v>
      </c>
      <c r="D202" t="s">
        <v>318</v>
      </c>
      <c r="E202" t="s">
        <v>79</v>
      </c>
      <c r="F202" s="148">
        <v>36526</v>
      </c>
      <c r="I202" t="s">
        <v>712</v>
      </c>
      <c r="N202" s="230"/>
      <c r="Y202" t="s">
        <v>2223</v>
      </c>
      <c r="AL202" s="230"/>
      <c r="AM202" s="230"/>
      <c r="AN202" s="230"/>
      <c r="AQ202" t="s">
        <v>688</v>
      </c>
    </row>
    <row r="203" spans="1:49" customFormat="1" ht="15" x14ac:dyDescent="0.25">
      <c r="A203">
        <v>423660</v>
      </c>
      <c r="B203" t="s">
        <v>1438</v>
      </c>
      <c r="C203" t="s">
        <v>304</v>
      </c>
      <c r="D203" t="s">
        <v>349</v>
      </c>
      <c r="E203" t="s">
        <v>79</v>
      </c>
      <c r="F203" s="148">
        <v>31778</v>
      </c>
      <c r="I203" t="s">
        <v>712</v>
      </c>
      <c r="N203" s="230"/>
      <c r="Y203" t="s">
        <v>2223</v>
      </c>
      <c r="AL203" s="230"/>
      <c r="AM203" s="230"/>
      <c r="AN203" s="230"/>
    </row>
    <row r="204" spans="1:49" customFormat="1" ht="15" x14ac:dyDescent="0.25">
      <c r="A204">
        <v>423760</v>
      </c>
      <c r="B204" t="s">
        <v>1456</v>
      </c>
      <c r="C204" t="s">
        <v>273</v>
      </c>
      <c r="D204" t="s">
        <v>266</v>
      </c>
      <c r="E204" t="s">
        <v>78</v>
      </c>
      <c r="F204" s="148">
        <v>34700</v>
      </c>
      <c r="I204" t="s">
        <v>712</v>
      </c>
      <c r="N204" s="230"/>
      <c r="Y204" t="s">
        <v>2223</v>
      </c>
      <c r="AL204" s="230"/>
      <c r="AM204" s="230"/>
      <c r="AN204" s="230"/>
      <c r="AQ204" t="s">
        <v>688</v>
      </c>
    </row>
    <row r="205" spans="1:49" customFormat="1" ht="15" x14ac:dyDescent="0.25">
      <c r="A205">
        <v>423770</v>
      </c>
      <c r="B205" t="s">
        <v>1457</v>
      </c>
      <c r="C205" t="s">
        <v>369</v>
      </c>
      <c r="D205" t="s">
        <v>637</v>
      </c>
      <c r="E205" t="s">
        <v>78</v>
      </c>
      <c r="F205" s="148">
        <v>36339</v>
      </c>
      <c r="I205" t="s">
        <v>712</v>
      </c>
      <c r="N205" s="230"/>
      <c r="Y205" t="s">
        <v>2223</v>
      </c>
      <c r="AL205" s="230"/>
      <c r="AM205" s="230"/>
      <c r="AN205" s="230"/>
    </row>
    <row r="206" spans="1:49" customFormat="1" ht="15" x14ac:dyDescent="0.25">
      <c r="A206">
        <v>423886</v>
      </c>
      <c r="B206" t="s">
        <v>1469</v>
      </c>
      <c r="C206" t="s">
        <v>516</v>
      </c>
      <c r="D206" t="s">
        <v>267</v>
      </c>
      <c r="E206" t="s">
        <v>78</v>
      </c>
      <c r="F206" s="148">
        <v>36535</v>
      </c>
      <c r="G206" t="s">
        <v>39</v>
      </c>
      <c r="H206" t="s">
        <v>24</v>
      </c>
      <c r="I206" t="s">
        <v>712</v>
      </c>
      <c r="J206" t="s">
        <v>25</v>
      </c>
      <c r="K206">
        <v>2017</v>
      </c>
      <c r="L206" t="s">
        <v>27</v>
      </c>
      <c r="M206" t="s">
        <v>39</v>
      </c>
      <c r="N206" s="230"/>
      <c r="Y206" t="s">
        <v>2223</v>
      </c>
      <c r="AI206">
        <v>940357752</v>
      </c>
      <c r="AK206" t="s">
        <v>2349</v>
      </c>
      <c r="AL206" s="230"/>
      <c r="AM206" s="230"/>
      <c r="AN206" s="230"/>
      <c r="AP206" t="s">
        <v>689</v>
      </c>
      <c r="AW206">
        <v>3330024314</v>
      </c>
    </row>
    <row r="207" spans="1:49" customFormat="1" ht="15" x14ac:dyDescent="0.25">
      <c r="A207">
        <v>424171</v>
      </c>
      <c r="B207" t="s">
        <v>1514</v>
      </c>
      <c r="C207" t="s">
        <v>443</v>
      </c>
      <c r="D207" t="s">
        <v>633</v>
      </c>
      <c r="E207" t="s">
        <v>79</v>
      </c>
      <c r="F207" s="148">
        <v>33660</v>
      </c>
      <c r="I207" t="s">
        <v>712</v>
      </c>
      <c r="N207" s="230"/>
      <c r="Y207" t="s">
        <v>2223</v>
      </c>
      <c r="AL207" s="230"/>
      <c r="AM207" s="230"/>
      <c r="AN207" s="230"/>
    </row>
    <row r="208" spans="1:49" customFormat="1" ht="15" x14ac:dyDescent="0.25">
      <c r="A208">
        <v>424181</v>
      </c>
      <c r="B208" t="s">
        <v>1515</v>
      </c>
      <c r="C208" t="s">
        <v>283</v>
      </c>
      <c r="D208" t="s">
        <v>524</v>
      </c>
      <c r="E208" t="s">
        <v>79</v>
      </c>
      <c r="F208" s="148">
        <v>36373</v>
      </c>
      <c r="G208" t="s">
        <v>27</v>
      </c>
      <c r="H208" t="s">
        <v>24</v>
      </c>
      <c r="I208" t="s">
        <v>712</v>
      </c>
      <c r="J208" t="s">
        <v>23</v>
      </c>
      <c r="K208">
        <v>2017</v>
      </c>
      <c r="L208" t="s">
        <v>27</v>
      </c>
      <c r="M208" t="s">
        <v>27</v>
      </c>
      <c r="N208" s="230"/>
      <c r="Y208" t="s">
        <v>2223</v>
      </c>
      <c r="AG208" t="s">
        <v>2221</v>
      </c>
      <c r="AL208" s="230"/>
      <c r="AM208" s="230"/>
      <c r="AN208" s="230"/>
      <c r="AW208">
        <v>1030293392</v>
      </c>
    </row>
    <row r="209" spans="1:49" customFormat="1" ht="15" x14ac:dyDescent="0.25">
      <c r="A209">
        <v>424245</v>
      </c>
      <c r="B209" t="s">
        <v>1531</v>
      </c>
      <c r="C209" t="s">
        <v>604</v>
      </c>
      <c r="D209" t="s">
        <v>414</v>
      </c>
      <c r="E209" t="s">
        <v>79</v>
      </c>
      <c r="F209" s="148">
        <v>36526</v>
      </c>
      <c r="I209" t="s">
        <v>712</v>
      </c>
      <c r="N209" s="230"/>
      <c r="Y209" t="s">
        <v>2223</v>
      </c>
      <c r="AL209" s="230"/>
      <c r="AM209" s="230"/>
      <c r="AN209" s="230"/>
      <c r="AP209" t="s">
        <v>689</v>
      </c>
    </row>
    <row r="210" spans="1:49" customFormat="1" ht="15" x14ac:dyDescent="0.25">
      <c r="A210">
        <v>424439</v>
      </c>
      <c r="B210" t="s">
        <v>1553</v>
      </c>
      <c r="C210" t="s">
        <v>307</v>
      </c>
      <c r="D210" t="s">
        <v>300</v>
      </c>
      <c r="E210" t="s">
        <v>79</v>
      </c>
      <c r="F210" s="148">
        <v>35797</v>
      </c>
      <c r="I210" t="s">
        <v>712</v>
      </c>
      <c r="N210" s="230"/>
      <c r="Y210" t="s">
        <v>2223</v>
      </c>
      <c r="AL210" s="230"/>
      <c r="AM210" s="230"/>
      <c r="AN210" s="230"/>
    </row>
    <row r="211" spans="1:49" customFormat="1" ht="15" x14ac:dyDescent="0.25">
      <c r="A211">
        <v>424692</v>
      </c>
      <c r="B211" t="s">
        <v>1596</v>
      </c>
      <c r="C211" t="s">
        <v>1597</v>
      </c>
      <c r="D211" t="s">
        <v>1598</v>
      </c>
      <c r="E211" t="s">
        <v>78</v>
      </c>
      <c r="F211" s="148">
        <v>35478</v>
      </c>
      <c r="I211" t="s">
        <v>712</v>
      </c>
      <c r="N211" s="230"/>
      <c r="Y211" t="s">
        <v>2223</v>
      </c>
      <c r="AL211" s="230"/>
      <c r="AM211" s="230"/>
      <c r="AN211" s="230"/>
      <c r="AQ211" t="s">
        <v>688</v>
      </c>
    </row>
    <row r="212" spans="1:49" customFormat="1" ht="15" x14ac:dyDescent="0.25">
      <c r="A212">
        <v>424721</v>
      </c>
      <c r="B212" t="s">
        <v>1603</v>
      </c>
      <c r="C212" t="s">
        <v>305</v>
      </c>
      <c r="D212" t="s">
        <v>482</v>
      </c>
      <c r="E212" t="s">
        <v>79</v>
      </c>
      <c r="F212" s="148">
        <v>35804</v>
      </c>
      <c r="G212" t="s">
        <v>848</v>
      </c>
      <c r="H212" t="s">
        <v>24</v>
      </c>
      <c r="I212" t="s">
        <v>712</v>
      </c>
      <c r="J212" t="s">
        <v>25</v>
      </c>
      <c r="K212">
        <v>2015</v>
      </c>
      <c r="L212" t="s">
        <v>39</v>
      </c>
      <c r="M212" t="s">
        <v>39</v>
      </c>
      <c r="N212" s="230"/>
      <c r="Y212" t="s">
        <v>2223</v>
      </c>
      <c r="AG212" t="s">
        <v>2221</v>
      </c>
      <c r="AI212">
        <v>980283797</v>
      </c>
      <c r="AL212" s="230"/>
      <c r="AM212" s="230"/>
      <c r="AN212" s="230"/>
      <c r="AW212">
        <v>3260005003</v>
      </c>
    </row>
    <row r="213" spans="1:49" customFormat="1" ht="15" x14ac:dyDescent="0.25">
      <c r="A213">
        <v>424784</v>
      </c>
      <c r="B213" t="s">
        <v>1609</v>
      </c>
      <c r="C213" t="s">
        <v>1610</v>
      </c>
      <c r="D213" t="s">
        <v>309</v>
      </c>
      <c r="E213" t="s">
        <v>79</v>
      </c>
      <c r="F213" s="148">
        <v>35276</v>
      </c>
      <c r="I213" t="s">
        <v>712</v>
      </c>
      <c r="N213" s="230"/>
      <c r="Y213" t="s">
        <v>2223</v>
      </c>
      <c r="AL213" s="230"/>
      <c r="AM213" s="230"/>
      <c r="AN213" s="230"/>
      <c r="AQ213" t="s">
        <v>688</v>
      </c>
    </row>
    <row r="214" spans="1:49" customFormat="1" ht="15" x14ac:dyDescent="0.25">
      <c r="A214">
        <v>424877</v>
      </c>
      <c r="B214" t="s">
        <v>2206</v>
      </c>
      <c r="C214" t="s">
        <v>479</v>
      </c>
      <c r="D214" t="s">
        <v>318</v>
      </c>
      <c r="E214" t="s">
        <v>79</v>
      </c>
      <c r="F214" s="148">
        <v>27614</v>
      </c>
      <c r="G214" t="s">
        <v>74</v>
      </c>
      <c r="H214" t="s">
        <v>24</v>
      </c>
      <c r="I214" t="s">
        <v>712</v>
      </c>
      <c r="J214" t="s">
        <v>23</v>
      </c>
      <c r="K214">
        <v>1993</v>
      </c>
      <c r="L214" t="s">
        <v>27</v>
      </c>
      <c r="N214" s="230"/>
      <c r="Y214" t="s">
        <v>2223</v>
      </c>
      <c r="AG214" t="s">
        <v>2221</v>
      </c>
      <c r="AI214">
        <v>992618872</v>
      </c>
      <c r="AK214" t="s">
        <v>74</v>
      </c>
      <c r="AL214" s="230"/>
      <c r="AM214" s="230"/>
      <c r="AN214" s="230"/>
      <c r="AW214">
        <v>13110003728</v>
      </c>
    </row>
    <row r="215" spans="1:49" customFormat="1" ht="15" x14ac:dyDescent="0.25">
      <c r="A215">
        <v>424969</v>
      </c>
      <c r="B215" t="s">
        <v>1643</v>
      </c>
      <c r="C215" t="s">
        <v>244</v>
      </c>
      <c r="D215" t="s">
        <v>290</v>
      </c>
      <c r="E215" t="s">
        <v>78</v>
      </c>
      <c r="F215" s="148">
        <v>35879</v>
      </c>
      <c r="G215" t="s">
        <v>790</v>
      </c>
      <c r="H215" t="s">
        <v>24</v>
      </c>
      <c r="I215" t="s">
        <v>712</v>
      </c>
      <c r="J215" t="s">
        <v>23</v>
      </c>
      <c r="K215">
        <v>2016</v>
      </c>
      <c r="L215" t="s">
        <v>39</v>
      </c>
      <c r="M215" t="s">
        <v>59</v>
      </c>
      <c r="N215" s="230"/>
      <c r="Y215" t="s">
        <v>2223</v>
      </c>
      <c r="AI215">
        <v>938594609</v>
      </c>
      <c r="AL215" s="230"/>
      <c r="AM215" s="230"/>
      <c r="AN215" s="230"/>
      <c r="AW215">
        <v>7010028090</v>
      </c>
    </row>
    <row r="216" spans="1:49" customFormat="1" ht="15" x14ac:dyDescent="0.25">
      <c r="A216">
        <v>425302</v>
      </c>
      <c r="B216" t="s">
        <v>1672</v>
      </c>
      <c r="C216" t="s">
        <v>1673</v>
      </c>
      <c r="D216" t="s">
        <v>519</v>
      </c>
      <c r="E216" t="s">
        <v>78</v>
      </c>
      <c r="F216" s="148">
        <v>35563</v>
      </c>
      <c r="G216" t="s">
        <v>27</v>
      </c>
      <c r="H216" t="s">
        <v>24</v>
      </c>
      <c r="I216" t="s">
        <v>712</v>
      </c>
      <c r="J216" t="s">
        <v>23</v>
      </c>
      <c r="K216">
        <v>2015</v>
      </c>
      <c r="L216" t="s">
        <v>46</v>
      </c>
      <c r="M216" t="s">
        <v>46</v>
      </c>
      <c r="N216" s="230"/>
      <c r="Y216" t="s">
        <v>2223</v>
      </c>
      <c r="AG216" t="s">
        <v>614</v>
      </c>
      <c r="AI216">
        <v>985522558</v>
      </c>
      <c r="AK216" t="s">
        <v>2368</v>
      </c>
      <c r="AL216" s="230"/>
      <c r="AM216" s="230"/>
      <c r="AN216" s="230"/>
      <c r="AW216">
        <v>4070018886</v>
      </c>
    </row>
    <row r="217" spans="1:49" customFormat="1" ht="15" x14ac:dyDescent="0.25">
      <c r="A217">
        <v>425383</v>
      </c>
      <c r="B217" t="s">
        <v>1683</v>
      </c>
      <c r="C217" t="s">
        <v>574</v>
      </c>
      <c r="D217" t="s">
        <v>611</v>
      </c>
      <c r="E217" t="s">
        <v>78</v>
      </c>
      <c r="F217" s="148">
        <v>36161</v>
      </c>
      <c r="I217" t="s">
        <v>712</v>
      </c>
      <c r="N217" s="230"/>
      <c r="Y217" t="s">
        <v>2223</v>
      </c>
      <c r="AL217" s="230"/>
      <c r="AM217" s="230"/>
      <c r="AN217" s="230"/>
      <c r="AP217" t="s">
        <v>689</v>
      </c>
      <c r="AQ217" t="s">
        <v>688</v>
      </c>
    </row>
    <row r="218" spans="1:49" customFormat="1" ht="15" x14ac:dyDescent="0.25">
      <c r="A218">
        <v>425400</v>
      </c>
      <c r="B218" t="s">
        <v>1686</v>
      </c>
      <c r="C218" t="s">
        <v>578</v>
      </c>
      <c r="D218" t="s">
        <v>435</v>
      </c>
      <c r="E218" t="s">
        <v>78</v>
      </c>
      <c r="F218" s="148">
        <v>36161</v>
      </c>
      <c r="G218" t="s">
        <v>1121</v>
      </c>
      <c r="H218" t="s">
        <v>24</v>
      </c>
      <c r="I218" t="s">
        <v>712</v>
      </c>
      <c r="J218" t="s">
        <v>23</v>
      </c>
      <c r="K218">
        <v>2016</v>
      </c>
      <c r="L218" t="s">
        <v>27</v>
      </c>
      <c r="M218" t="s">
        <v>27</v>
      </c>
      <c r="N218" s="230"/>
      <c r="Y218" t="s">
        <v>2223</v>
      </c>
      <c r="AG218" t="s">
        <v>2242</v>
      </c>
      <c r="AI218">
        <v>936194160</v>
      </c>
      <c r="AK218" t="s">
        <v>27</v>
      </c>
      <c r="AL218" s="230"/>
      <c r="AM218" s="230"/>
      <c r="AN218" s="230"/>
      <c r="AP218" t="s">
        <v>689</v>
      </c>
      <c r="AW218">
        <v>1030134455</v>
      </c>
    </row>
    <row r="219" spans="1:49" customFormat="1" ht="15" x14ac:dyDescent="0.25">
      <c r="A219">
        <v>425541</v>
      </c>
      <c r="B219" t="s">
        <v>1700</v>
      </c>
      <c r="C219" t="s">
        <v>352</v>
      </c>
      <c r="D219" t="s">
        <v>1701</v>
      </c>
      <c r="E219" t="s">
        <v>79</v>
      </c>
      <c r="F219" s="148">
        <v>33426</v>
      </c>
      <c r="I219" t="s">
        <v>712</v>
      </c>
      <c r="N219" s="230"/>
      <c r="Y219" t="s">
        <v>2223</v>
      </c>
      <c r="AL219" s="230"/>
      <c r="AM219" s="230"/>
      <c r="AN219" s="230"/>
    </row>
    <row r="220" spans="1:49" customFormat="1" ht="15" x14ac:dyDescent="0.25">
      <c r="A220">
        <v>423737</v>
      </c>
      <c r="B220" t="s">
        <v>2603</v>
      </c>
      <c r="C220" t="s">
        <v>446</v>
      </c>
      <c r="D220" t="s">
        <v>313</v>
      </c>
      <c r="E220" t="s">
        <v>78</v>
      </c>
      <c r="F220" s="148">
        <v>34700</v>
      </c>
      <c r="G220" t="s">
        <v>27</v>
      </c>
      <c r="H220" t="s">
        <v>24</v>
      </c>
      <c r="I220" t="s">
        <v>712</v>
      </c>
      <c r="L220" t="s">
        <v>27</v>
      </c>
      <c r="M220" t="s">
        <v>27</v>
      </c>
      <c r="N220" s="230"/>
      <c r="Y220" t="s">
        <v>2223</v>
      </c>
      <c r="AI220">
        <v>934990268</v>
      </c>
      <c r="AL220" s="230"/>
      <c r="AM220" s="230"/>
      <c r="AN220" s="230"/>
      <c r="AW220">
        <v>1030253053</v>
      </c>
    </row>
    <row r="221" spans="1:49" customFormat="1" ht="15" x14ac:dyDescent="0.25">
      <c r="A221">
        <v>400420</v>
      </c>
      <c r="B221" t="s">
        <v>718</v>
      </c>
      <c r="C221" t="s">
        <v>281</v>
      </c>
      <c r="D221" t="s">
        <v>334</v>
      </c>
      <c r="E221" t="s">
        <v>78</v>
      </c>
      <c r="F221" s="148">
        <v>30683</v>
      </c>
      <c r="G221" t="s">
        <v>27</v>
      </c>
      <c r="I221" t="s">
        <v>712</v>
      </c>
      <c r="M221" s="230"/>
      <c r="N221" s="230"/>
      <c r="Y221" t="s">
        <v>691</v>
      </c>
      <c r="AL221" s="230"/>
      <c r="AM221" s="230"/>
      <c r="AN221" s="230"/>
      <c r="AP221" t="s">
        <v>688</v>
      </c>
      <c r="AQ221" t="s">
        <v>688</v>
      </c>
    </row>
    <row r="222" spans="1:49" customFormat="1" ht="15" x14ac:dyDescent="0.25">
      <c r="A222">
        <v>400630</v>
      </c>
      <c r="B222" t="s">
        <v>721</v>
      </c>
      <c r="C222" t="s">
        <v>283</v>
      </c>
      <c r="D222" t="s">
        <v>332</v>
      </c>
      <c r="E222" t="s">
        <v>79</v>
      </c>
      <c r="F222" s="148">
        <v>31444</v>
      </c>
      <c r="G222" t="s">
        <v>27</v>
      </c>
      <c r="I222" t="s">
        <v>712</v>
      </c>
      <c r="M222" s="230"/>
      <c r="N222" s="230"/>
      <c r="Y222" t="s">
        <v>691</v>
      </c>
      <c r="AL222" s="230"/>
      <c r="AM222" s="230"/>
      <c r="AN222" s="230"/>
    </row>
    <row r="223" spans="1:49" customFormat="1" ht="15" x14ac:dyDescent="0.25">
      <c r="A223">
        <v>407292</v>
      </c>
      <c r="B223" t="s">
        <v>2196</v>
      </c>
      <c r="C223" t="s">
        <v>581</v>
      </c>
      <c r="D223" t="s">
        <v>2197</v>
      </c>
      <c r="E223" t="s">
        <v>78</v>
      </c>
      <c r="F223" s="148">
        <v>0</v>
      </c>
      <c r="I223" t="s">
        <v>712</v>
      </c>
      <c r="N223" s="230"/>
      <c r="O223">
        <v>360</v>
      </c>
      <c r="P223" s="148">
        <v>45694</v>
      </c>
      <c r="Q223">
        <v>180000</v>
      </c>
      <c r="Y223" t="s">
        <v>691</v>
      </c>
      <c r="AL223" s="230"/>
      <c r="AM223" s="230"/>
      <c r="AN223" s="230"/>
    </row>
    <row r="224" spans="1:49" customFormat="1" ht="15" x14ac:dyDescent="0.25">
      <c r="A224">
        <v>408918</v>
      </c>
      <c r="B224" t="s">
        <v>772</v>
      </c>
      <c r="C224" t="s">
        <v>257</v>
      </c>
      <c r="D224" t="s">
        <v>773</v>
      </c>
      <c r="E224" t="s">
        <v>79</v>
      </c>
      <c r="F224" s="148">
        <v>28524</v>
      </c>
      <c r="G224" t="s">
        <v>27</v>
      </c>
      <c r="I224" t="s">
        <v>712</v>
      </c>
      <c r="N224" s="230"/>
      <c r="Y224" t="s">
        <v>691</v>
      </c>
      <c r="AL224" s="230"/>
      <c r="AM224" s="230"/>
      <c r="AN224" s="230"/>
      <c r="AP224" t="s">
        <v>688</v>
      </c>
      <c r="AQ224" t="s">
        <v>688</v>
      </c>
    </row>
    <row r="225" spans="1:49" customFormat="1" ht="15" x14ac:dyDescent="0.25">
      <c r="A225">
        <v>412703</v>
      </c>
      <c r="B225" t="s">
        <v>817</v>
      </c>
      <c r="C225" t="s">
        <v>426</v>
      </c>
      <c r="D225" t="s">
        <v>818</v>
      </c>
      <c r="E225" t="s">
        <v>78</v>
      </c>
      <c r="F225" s="148">
        <v>0</v>
      </c>
      <c r="I225" t="s">
        <v>712</v>
      </c>
      <c r="N225" s="230"/>
      <c r="Y225" t="s">
        <v>691</v>
      </c>
      <c r="AL225" s="230"/>
      <c r="AM225" s="230"/>
      <c r="AN225" s="230"/>
    </row>
    <row r="226" spans="1:49" customFormat="1" ht="15" x14ac:dyDescent="0.25">
      <c r="A226">
        <v>412774</v>
      </c>
      <c r="B226" t="s">
        <v>819</v>
      </c>
      <c r="C226" t="s">
        <v>615</v>
      </c>
      <c r="D226" t="s">
        <v>463</v>
      </c>
      <c r="E226" t="s">
        <v>78</v>
      </c>
      <c r="F226" s="148">
        <v>0</v>
      </c>
      <c r="I226" t="s">
        <v>712</v>
      </c>
      <c r="N226" s="230"/>
      <c r="Y226" t="s">
        <v>691</v>
      </c>
      <c r="AL226" s="230"/>
      <c r="AM226" s="230"/>
      <c r="AN226" s="230"/>
      <c r="AP226" t="s">
        <v>689</v>
      </c>
    </row>
    <row r="227" spans="1:49" customFormat="1" ht="15" x14ac:dyDescent="0.25">
      <c r="A227">
        <v>413132</v>
      </c>
      <c r="B227" t="s">
        <v>824</v>
      </c>
      <c r="C227" t="s">
        <v>384</v>
      </c>
      <c r="D227" t="s">
        <v>424</v>
      </c>
      <c r="E227" t="s">
        <v>79</v>
      </c>
      <c r="F227" s="148">
        <v>32995</v>
      </c>
      <c r="G227" t="s">
        <v>825</v>
      </c>
      <c r="I227" t="s">
        <v>712</v>
      </c>
      <c r="N227" s="230"/>
      <c r="Y227" t="s">
        <v>691</v>
      </c>
      <c r="AL227" s="230"/>
      <c r="AM227" s="230"/>
      <c r="AN227" s="230"/>
    </row>
    <row r="228" spans="1:49" customFormat="1" ht="15" x14ac:dyDescent="0.25">
      <c r="A228">
        <v>415597</v>
      </c>
      <c r="B228" t="s">
        <v>867</v>
      </c>
      <c r="C228" t="s">
        <v>428</v>
      </c>
      <c r="D228" t="s">
        <v>514</v>
      </c>
      <c r="E228" t="s">
        <v>78</v>
      </c>
      <c r="F228" s="148">
        <v>33887</v>
      </c>
      <c r="G228" t="s">
        <v>27</v>
      </c>
      <c r="H228" t="s">
        <v>24</v>
      </c>
      <c r="I228" t="s">
        <v>712</v>
      </c>
      <c r="J228" t="s">
        <v>25</v>
      </c>
      <c r="K228">
        <v>2010</v>
      </c>
      <c r="L228" t="s">
        <v>27</v>
      </c>
      <c r="N228" s="230"/>
      <c r="Y228" t="s">
        <v>691</v>
      </c>
      <c r="AL228" s="230"/>
      <c r="AM228" s="230"/>
      <c r="AN228" s="230"/>
      <c r="AP228" t="s">
        <v>689</v>
      </c>
    </row>
    <row r="229" spans="1:49" customFormat="1" ht="15" x14ac:dyDescent="0.25">
      <c r="A229">
        <v>419329</v>
      </c>
      <c r="B229" t="s">
        <v>963</v>
      </c>
      <c r="C229" t="s">
        <v>583</v>
      </c>
      <c r="D229" t="s">
        <v>444</v>
      </c>
      <c r="E229" t="s">
        <v>79</v>
      </c>
      <c r="F229" s="148">
        <v>34335</v>
      </c>
      <c r="G229" t="s">
        <v>74</v>
      </c>
      <c r="H229" t="s">
        <v>24</v>
      </c>
      <c r="I229" t="s">
        <v>712</v>
      </c>
      <c r="J229" t="s">
        <v>25</v>
      </c>
      <c r="K229">
        <v>2011</v>
      </c>
      <c r="L229" t="s">
        <v>74</v>
      </c>
      <c r="M229" t="s">
        <v>59</v>
      </c>
      <c r="N229" s="230"/>
      <c r="Y229" t="s">
        <v>691</v>
      </c>
      <c r="AG229" t="s">
        <v>2221</v>
      </c>
      <c r="AI229">
        <v>933170439</v>
      </c>
      <c r="AL229" s="230"/>
      <c r="AM229" s="230"/>
      <c r="AN229" s="230"/>
      <c r="AW229">
        <v>7010028090</v>
      </c>
    </row>
    <row r="230" spans="1:49" customFormat="1" ht="15" x14ac:dyDescent="0.25">
      <c r="A230">
        <v>419334</v>
      </c>
      <c r="B230" t="s">
        <v>964</v>
      </c>
      <c r="C230" t="s">
        <v>257</v>
      </c>
      <c r="D230" t="s">
        <v>300</v>
      </c>
      <c r="E230" t="s">
        <v>79</v>
      </c>
      <c r="F230" s="148">
        <v>34480</v>
      </c>
      <c r="G230" t="s">
        <v>27</v>
      </c>
      <c r="H230" t="s">
        <v>24</v>
      </c>
      <c r="I230" t="s">
        <v>712</v>
      </c>
      <c r="J230" t="s">
        <v>25</v>
      </c>
      <c r="K230">
        <v>2012</v>
      </c>
      <c r="L230" t="s">
        <v>27</v>
      </c>
      <c r="M230" t="s">
        <v>27</v>
      </c>
      <c r="N230" s="230"/>
      <c r="Y230" t="s">
        <v>691</v>
      </c>
      <c r="AG230" t="s">
        <v>2221</v>
      </c>
      <c r="AI230">
        <v>991135250</v>
      </c>
      <c r="AL230" s="230"/>
      <c r="AM230" s="230"/>
      <c r="AN230" s="230"/>
      <c r="AW230">
        <v>1020287867</v>
      </c>
    </row>
    <row r="231" spans="1:49" customFormat="1" ht="15" x14ac:dyDescent="0.25">
      <c r="A231">
        <v>419495</v>
      </c>
      <c r="B231" t="s">
        <v>977</v>
      </c>
      <c r="C231" t="s">
        <v>621</v>
      </c>
      <c r="D231" t="s">
        <v>505</v>
      </c>
      <c r="E231" t="s">
        <v>78</v>
      </c>
      <c r="F231" s="148">
        <v>34138</v>
      </c>
      <c r="G231" t="s">
        <v>27</v>
      </c>
      <c r="H231" t="s">
        <v>24</v>
      </c>
      <c r="I231" t="s">
        <v>712</v>
      </c>
      <c r="J231" t="s">
        <v>25</v>
      </c>
      <c r="K231">
        <v>2012</v>
      </c>
      <c r="L231" t="s">
        <v>27</v>
      </c>
      <c r="M231" t="s">
        <v>27</v>
      </c>
      <c r="N231" s="230"/>
      <c r="Y231" t="s">
        <v>691</v>
      </c>
      <c r="AI231">
        <v>999696648</v>
      </c>
      <c r="AL231" s="230"/>
      <c r="AM231" s="230"/>
      <c r="AN231" s="230"/>
      <c r="AW231">
        <v>1020308280</v>
      </c>
    </row>
    <row r="232" spans="1:49" customFormat="1" ht="15" x14ac:dyDescent="0.25">
      <c r="A232">
        <v>419901</v>
      </c>
      <c r="B232" t="s">
        <v>1002</v>
      </c>
      <c r="C232" t="s">
        <v>1003</v>
      </c>
      <c r="D232" t="s">
        <v>973</v>
      </c>
      <c r="E232" t="s">
        <v>79</v>
      </c>
      <c r="F232" s="148">
        <v>33755</v>
      </c>
      <c r="I232" t="s">
        <v>712</v>
      </c>
      <c r="N232" s="230"/>
      <c r="Y232" t="s">
        <v>691</v>
      </c>
      <c r="AL232" s="230"/>
      <c r="AM232" s="230"/>
      <c r="AN232" s="230"/>
    </row>
    <row r="233" spans="1:49" customFormat="1" ht="15" x14ac:dyDescent="0.25">
      <c r="A233">
        <v>419909</v>
      </c>
      <c r="B233" t="s">
        <v>2200</v>
      </c>
      <c r="C233" t="s">
        <v>257</v>
      </c>
      <c r="D233" t="s">
        <v>309</v>
      </c>
      <c r="E233" t="s">
        <v>78</v>
      </c>
      <c r="F233" s="148">
        <v>0</v>
      </c>
      <c r="I233" t="s">
        <v>712</v>
      </c>
      <c r="N233" s="230"/>
      <c r="Y233" t="s">
        <v>691</v>
      </c>
      <c r="AL233" s="230"/>
      <c r="AM233" s="230"/>
      <c r="AN233" s="230"/>
    </row>
    <row r="234" spans="1:49" customFormat="1" ht="15" x14ac:dyDescent="0.25">
      <c r="A234">
        <v>420659</v>
      </c>
      <c r="B234" t="s">
        <v>1077</v>
      </c>
      <c r="C234" t="s">
        <v>416</v>
      </c>
      <c r="D234" t="s">
        <v>544</v>
      </c>
      <c r="E234" t="s">
        <v>79</v>
      </c>
      <c r="F234" s="148">
        <v>34853</v>
      </c>
      <c r="G234" t="s">
        <v>27</v>
      </c>
      <c r="H234" t="s">
        <v>24</v>
      </c>
      <c r="I234" t="s">
        <v>712</v>
      </c>
      <c r="J234" t="s">
        <v>25</v>
      </c>
      <c r="K234">
        <v>2014</v>
      </c>
      <c r="L234" t="s">
        <v>27</v>
      </c>
      <c r="M234" t="s">
        <v>27</v>
      </c>
      <c r="N234" s="230"/>
      <c r="O234">
        <v>285</v>
      </c>
      <c r="P234" s="148">
        <v>45690</v>
      </c>
      <c r="Q234">
        <v>500000</v>
      </c>
      <c r="Y234" t="s">
        <v>691</v>
      </c>
      <c r="AG234" t="s">
        <v>2221</v>
      </c>
      <c r="AI234">
        <v>938829742</v>
      </c>
      <c r="AK234" t="s">
        <v>27</v>
      </c>
      <c r="AL234" s="230"/>
      <c r="AM234" s="230"/>
      <c r="AN234" s="230"/>
      <c r="AW234">
        <v>1030307479</v>
      </c>
    </row>
    <row r="235" spans="1:49" customFormat="1" ht="15" x14ac:dyDescent="0.25">
      <c r="A235">
        <v>421762</v>
      </c>
      <c r="B235" t="s">
        <v>1182</v>
      </c>
      <c r="C235" t="s">
        <v>328</v>
      </c>
      <c r="D235" t="s">
        <v>540</v>
      </c>
      <c r="E235" t="s">
        <v>79</v>
      </c>
      <c r="F235" s="148">
        <v>34943</v>
      </c>
      <c r="I235" t="s">
        <v>712</v>
      </c>
      <c r="N235" s="230"/>
      <c r="Y235" t="s">
        <v>691</v>
      </c>
      <c r="AL235" s="230"/>
      <c r="AM235" s="230"/>
      <c r="AN235" s="230"/>
      <c r="AP235" t="s">
        <v>689</v>
      </c>
    </row>
    <row r="236" spans="1:49" customFormat="1" ht="15" x14ac:dyDescent="0.25">
      <c r="A236">
        <v>422035</v>
      </c>
      <c r="B236" t="s">
        <v>1216</v>
      </c>
      <c r="C236" t="s">
        <v>275</v>
      </c>
      <c r="D236" t="s">
        <v>600</v>
      </c>
      <c r="E236" t="s">
        <v>78</v>
      </c>
      <c r="F236" s="148">
        <v>35115</v>
      </c>
      <c r="I236" t="s">
        <v>712</v>
      </c>
      <c r="N236" s="230"/>
      <c r="Y236" t="s">
        <v>691</v>
      </c>
      <c r="AL236" s="230"/>
      <c r="AM236" s="230"/>
      <c r="AN236" s="230"/>
    </row>
    <row r="237" spans="1:49" customFormat="1" ht="15" x14ac:dyDescent="0.25">
      <c r="A237">
        <v>422069</v>
      </c>
      <c r="B237" t="s">
        <v>1219</v>
      </c>
      <c r="C237" t="s">
        <v>275</v>
      </c>
      <c r="D237" t="s">
        <v>1220</v>
      </c>
      <c r="E237" t="s">
        <v>78</v>
      </c>
      <c r="F237" s="148">
        <v>35799</v>
      </c>
      <c r="I237" t="s">
        <v>712</v>
      </c>
      <c r="N237" s="230"/>
      <c r="Y237" t="s">
        <v>691</v>
      </c>
      <c r="AL237" s="230"/>
      <c r="AM237" s="230"/>
      <c r="AN237" s="230"/>
      <c r="AP237" t="s">
        <v>689</v>
      </c>
      <c r="AQ237" t="s">
        <v>688</v>
      </c>
    </row>
    <row r="238" spans="1:49" customFormat="1" ht="15" x14ac:dyDescent="0.25">
      <c r="A238">
        <v>422158</v>
      </c>
      <c r="B238" t="s">
        <v>2331</v>
      </c>
      <c r="C238" t="s">
        <v>2332</v>
      </c>
      <c r="D238" t="s">
        <v>317</v>
      </c>
      <c r="E238" t="s">
        <v>79</v>
      </c>
      <c r="F238" s="148">
        <v>35455</v>
      </c>
      <c r="G238" t="s">
        <v>27</v>
      </c>
      <c r="H238" t="s">
        <v>24</v>
      </c>
      <c r="I238" t="s">
        <v>769</v>
      </c>
      <c r="J238" t="s">
        <v>25</v>
      </c>
      <c r="M238" t="s">
        <v>27</v>
      </c>
      <c r="N238" s="230"/>
      <c r="Y238" t="s">
        <v>691</v>
      </c>
      <c r="AG238" t="s">
        <v>2221</v>
      </c>
      <c r="AI238">
        <v>983841998</v>
      </c>
      <c r="AL238" s="230"/>
      <c r="AM238" s="230"/>
      <c r="AN238" s="230"/>
      <c r="AW238">
        <v>1030323860</v>
      </c>
    </row>
    <row r="239" spans="1:49" customFormat="1" ht="15" x14ac:dyDescent="0.25">
      <c r="A239">
        <v>422265</v>
      </c>
      <c r="B239" t="s">
        <v>1248</v>
      </c>
      <c r="C239" t="s">
        <v>461</v>
      </c>
      <c r="D239" t="s">
        <v>313</v>
      </c>
      <c r="E239" t="s">
        <v>79</v>
      </c>
      <c r="F239" s="148">
        <v>31511</v>
      </c>
      <c r="G239" t="s">
        <v>27</v>
      </c>
      <c r="H239" t="s">
        <v>24</v>
      </c>
      <c r="I239" t="s">
        <v>712</v>
      </c>
      <c r="J239" t="s">
        <v>25</v>
      </c>
      <c r="K239">
        <v>2005</v>
      </c>
      <c r="L239" t="s">
        <v>27</v>
      </c>
      <c r="M239" t="s">
        <v>27</v>
      </c>
      <c r="N239" s="230"/>
      <c r="O239">
        <v>915</v>
      </c>
      <c r="P239" s="148">
        <v>45757</v>
      </c>
      <c r="Q239">
        <v>100000</v>
      </c>
      <c r="Y239" t="s">
        <v>691</v>
      </c>
      <c r="AG239" t="s">
        <v>2221</v>
      </c>
      <c r="AI239">
        <v>931632437</v>
      </c>
      <c r="AL239" s="230"/>
      <c r="AM239" s="230"/>
      <c r="AN239" s="230"/>
      <c r="AP239" t="s">
        <v>689</v>
      </c>
      <c r="AW239">
        <v>1010069563</v>
      </c>
    </row>
    <row r="240" spans="1:49" customFormat="1" ht="15" x14ac:dyDescent="0.25">
      <c r="A240">
        <v>423206</v>
      </c>
      <c r="B240" t="s">
        <v>1367</v>
      </c>
      <c r="C240" t="s">
        <v>869</v>
      </c>
      <c r="D240" t="s">
        <v>1368</v>
      </c>
      <c r="E240" t="s">
        <v>79</v>
      </c>
      <c r="F240" s="148">
        <v>36205</v>
      </c>
      <c r="G240" t="s">
        <v>27</v>
      </c>
      <c r="H240" t="s">
        <v>24</v>
      </c>
      <c r="I240" t="s">
        <v>712</v>
      </c>
      <c r="J240" t="s">
        <v>23</v>
      </c>
      <c r="K240">
        <v>2016</v>
      </c>
      <c r="L240" t="s">
        <v>27</v>
      </c>
      <c r="M240" t="s">
        <v>27</v>
      </c>
      <c r="N240" s="230"/>
      <c r="Y240" t="s">
        <v>691</v>
      </c>
      <c r="AG240" t="s">
        <v>2221</v>
      </c>
      <c r="AI240">
        <v>938161176</v>
      </c>
      <c r="AL240" s="230"/>
      <c r="AM240" s="230"/>
      <c r="AN240" s="230"/>
      <c r="AW240">
        <v>1010170506</v>
      </c>
    </row>
    <row r="241" spans="1:49" customFormat="1" ht="15" x14ac:dyDescent="0.25">
      <c r="A241">
        <v>408382</v>
      </c>
      <c r="B241" t="s">
        <v>770</v>
      </c>
      <c r="C241" t="s">
        <v>244</v>
      </c>
      <c r="D241" t="s">
        <v>2247</v>
      </c>
      <c r="E241" t="s">
        <v>79</v>
      </c>
      <c r="F241" s="148">
        <v>31625</v>
      </c>
      <c r="G241" t="s">
        <v>27</v>
      </c>
      <c r="I241" t="s">
        <v>712</v>
      </c>
      <c r="N241" s="230"/>
      <c r="Y241" t="s">
        <v>692</v>
      </c>
      <c r="AL241" s="230"/>
      <c r="AM241" s="230"/>
      <c r="AN241" s="230"/>
      <c r="AP241" t="s">
        <v>689</v>
      </c>
      <c r="AQ241" t="s">
        <v>688</v>
      </c>
    </row>
    <row r="242" spans="1:49" customFormat="1" ht="15" x14ac:dyDescent="0.25">
      <c r="A242">
        <v>409113</v>
      </c>
      <c r="B242" t="s">
        <v>774</v>
      </c>
      <c r="C242" t="s">
        <v>257</v>
      </c>
      <c r="D242" t="s">
        <v>260</v>
      </c>
      <c r="E242" t="s">
        <v>79</v>
      </c>
      <c r="F242" s="148">
        <v>0</v>
      </c>
      <c r="I242" t="s">
        <v>712</v>
      </c>
      <c r="N242" s="230"/>
      <c r="Y242" t="s">
        <v>692</v>
      </c>
      <c r="AL242" s="230"/>
      <c r="AM242" s="230"/>
      <c r="AN242" s="230"/>
      <c r="AP242" t="s">
        <v>689</v>
      </c>
    </row>
    <row r="243" spans="1:49" customFormat="1" ht="15" x14ac:dyDescent="0.25">
      <c r="A243">
        <v>409241</v>
      </c>
      <c r="B243" t="s">
        <v>2190</v>
      </c>
      <c r="C243" t="s">
        <v>530</v>
      </c>
      <c r="D243" t="s">
        <v>2191</v>
      </c>
      <c r="E243" t="s">
        <v>79</v>
      </c>
      <c r="F243" s="148">
        <v>0</v>
      </c>
      <c r="I243" t="s">
        <v>712</v>
      </c>
      <c r="N243" s="230"/>
      <c r="Y243" t="s">
        <v>692</v>
      </c>
      <c r="AL243" s="230"/>
      <c r="AM243" s="230"/>
      <c r="AN243" s="230"/>
      <c r="AQ243" t="s">
        <v>688</v>
      </c>
    </row>
    <row r="244" spans="1:49" customFormat="1" ht="15" x14ac:dyDescent="0.25">
      <c r="A244">
        <v>411595</v>
      </c>
      <c r="B244" t="s">
        <v>795</v>
      </c>
      <c r="C244" t="s">
        <v>292</v>
      </c>
      <c r="D244" t="s">
        <v>315</v>
      </c>
      <c r="E244" t="s">
        <v>78</v>
      </c>
      <c r="F244" s="148">
        <v>32145</v>
      </c>
      <c r="G244" t="s">
        <v>27</v>
      </c>
      <c r="I244" t="s">
        <v>712</v>
      </c>
      <c r="N244" s="230"/>
      <c r="Y244" t="s">
        <v>692</v>
      </c>
      <c r="AL244" s="230"/>
      <c r="AM244" s="230"/>
      <c r="AN244" s="230"/>
    </row>
    <row r="245" spans="1:49" customFormat="1" ht="15" x14ac:dyDescent="0.25">
      <c r="A245">
        <v>413560</v>
      </c>
      <c r="B245" t="s">
        <v>2192</v>
      </c>
      <c r="C245" t="s">
        <v>340</v>
      </c>
      <c r="D245" t="s">
        <v>513</v>
      </c>
      <c r="E245" t="s">
        <v>79</v>
      </c>
      <c r="F245" s="148">
        <v>0</v>
      </c>
      <c r="I245" t="s">
        <v>712</v>
      </c>
      <c r="N245" s="230"/>
      <c r="Y245" t="s">
        <v>692</v>
      </c>
      <c r="AL245" s="230"/>
      <c r="AM245" s="230"/>
      <c r="AN245" s="230"/>
      <c r="AQ245" t="s">
        <v>688</v>
      </c>
    </row>
    <row r="246" spans="1:49" customFormat="1" ht="15" x14ac:dyDescent="0.25">
      <c r="A246">
        <v>413597</v>
      </c>
      <c r="B246" t="s">
        <v>833</v>
      </c>
      <c r="C246" t="s">
        <v>834</v>
      </c>
      <c r="D246" t="s">
        <v>835</v>
      </c>
      <c r="E246" t="s">
        <v>79</v>
      </c>
      <c r="F246" s="148">
        <v>0</v>
      </c>
      <c r="I246" t="s">
        <v>712</v>
      </c>
      <c r="N246" s="230"/>
      <c r="Y246" t="s">
        <v>692</v>
      </c>
      <c r="AL246" s="230"/>
      <c r="AM246" s="230"/>
      <c r="AN246" s="230"/>
    </row>
    <row r="247" spans="1:49" customFormat="1" ht="15" x14ac:dyDescent="0.25">
      <c r="A247">
        <v>413783</v>
      </c>
      <c r="B247" t="s">
        <v>838</v>
      </c>
      <c r="C247" t="s">
        <v>338</v>
      </c>
      <c r="D247" t="s">
        <v>839</v>
      </c>
      <c r="E247" t="s">
        <v>78</v>
      </c>
      <c r="F247" s="148">
        <v>33304</v>
      </c>
      <c r="G247" t="s">
        <v>27</v>
      </c>
      <c r="H247" t="s">
        <v>24</v>
      </c>
      <c r="I247" t="s">
        <v>712</v>
      </c>
      <c r="J247" t="s">
        <v>23</v>
      </c>
      <c r="K247">
        <v>2010</v>
      </c>
      <c r="L247" t="s">
        <v>27</v>
      </c>
      <c r="N247" s="230"/>
      <c r="Y247" t="s">
        <v>692</v>
      </c>
      <c r="AG247" t="s">
        <v>2272</v>
      </c>
      <c r="AI247">
        <v>934353883</v>
      </c>
      <c r="AK247" t="s">
        <v>27</v>
      </c>
      <c r="AL247" s="230"/>
      <c r="AM247" s="230"/>
      <c r="AN247" s="230"/>
      <c r="AW247">
        <v>13050044048</v>
      </c>
    </row>
    <row r="248" spans="1:49" customFormat="1" ht="15" x14ac:dyDescent="0.25">
      <c r="A248">
        <v>415112</v>
      </c>
      <c r="B248" t="s">
        <v>859</v>
      </c>
      <c r="C248" t="s">
        <v>383</v>
      </c>
      <c r="D248" t="s">
        <v>317</v>
      </c>
      <c r="E248" t="s">
        <v>78</v>
      </c>
      <c r="F248" s="148">
        <v>33014</v>
      </c>
      <c r="G248" t="s">
        <v>860</v>
      </c>
      <c r="H248" t="s">
        <v>28</v>
      </c>
      <c r="I248" t="s">
        <v>712</v>
      </c>
      <c r="J248" t="s">
        <v>25</v>
      </c>
      <c r="K248">
        <v>2008</v>
      </c>
      <c r="L248" t="s">
        <v>27</v>
      </c>
      <c r="M248" t="s">
        <v>679</v>
      </c>
      <c r="N248" s="230"/>
      <c r="Y248" t="s">
        <v>692</v>
      </c>
      <c r="AL248" s="230"/>
      <c r="AM248" s="230"/>
      <c r="AN248" s="230"/>
    </row>
    <row r="249" spans="1:49" customFormat="1" ht="15" x14ac:dyDescent="0.25">
      <c r="A249">
        <v>417039</v>
      </c>
      <c r="B249" t="s">
        <v>888</v>
      </c>
      <c r="C249" t="s">
        <v>257</v>
      </c>
      <c r="D249" t="s">
        <v>267</v>
      </c>
      <c r="E249" t="s">
        <v>79</v>
      </c>
      <c r="F249" s="148">
        <v>34349</v>
      </c>
      <c r="I249" t="s">
        <v>712</v>
      </c>
      <c r="N249" s="230"/>
      <c r="Y249" t="s">
        <v>692</v>
      </c>
      <c r="AL249" s="230"/>
      <c r="AM249" s="230"/>
      <c r="AN249" s="230"/>
    </row>
    <row r="250" spans="1:49" customFormat="1" ht="15" x14ac:dyDescent="0.25">
      <c r="A250">
        <v>418073</v>
      </c>
      <c r="B250" t="s">
        <v>2193</v>
      </c>
      <c r="C250" t="s">
        <v>1495</v>
      </c>
      <c r="D250" t="s">
        <v>587</v>
      </c>
      <c r="E250" t="s">
        <v>79</v>
      </c>
      <c r="F250" s="148">
        <v>34338</v>
      </c>
      <c r="G250" t="s">
        <v>27</v>
      </c>
      <c r="H250" t="s">
        <v>24</v>
      </c>
      <c r="I250" t="s">
        <v>712</v>
      </c>
      <c r="J250" t="s">
        <v>23</v>
      </c>
      <c r="K250">
        <v>2012</v>
      </c>
      <c r="L250" t="s">
        <v>27</v>
      </c>
      <c r="M250" t="s">
        <v>27</v>
      </c>
      <c r="N250" s="230"/>
      <c r="Y250" t="s">
        <v>692</v>
      </c>
      <c r="AG250" t="s">
        <v>2221</v>
      </c>
      <c r="AI250">
        <v>932563496</v>
      </c>
      <c r="AK250" t="s">
        <v>27</v>
      </c>
      <c r="AL250" s="230"/>
      <c r="AM250" s="230"/>
      <c r="AN250" s="230"/>
      <c r="AW250">
        <v>1040158545</v>
      </c>
    </row>
    <row r="251" spans="1:49" customFormat="1" ht="15" x14ac:dyDescent="0.25">
      <c r="A251">
        <v>419030</v>
      </c>
      <c r="B251" t="s">
        <v>945</v>
      </c>
      <c r="C251" t="s">
        <v>894</v>
      </c>
      <c r="D251" t="s">
        <v>324</v>
      </c>
      <c r="E251" t="s">
        <v>79</v>
      </c>
      <c r="F251" s="148">
        <v>33025</v>
      </c>
      <c r="G251" t="s">
        <v>27</v>
      </c>
      <c r="H251" t="s">
        <v>24</v>
      </c>
      <c r="I251" t="s">
        <v>712</v>
      </c>
      <c r="J251" t="s">
        <v>25</v>
      </c>
      <c r="K251">
        <v>2008</v>
      </c>
      <c r="L251" t="s">
        <v>27</v>
      </c>
      <c r="M251" t="s">
        <v>27</v>
      </c>
      <c r="N251" s="230"/>
      <c r="Y251" t="s">
        <v>692</v>
      </c>
      <c r="AG251" t="s">
        <v>2221</v>
      </c>
      <c r="AI251">
        <v>993274646</v>
      </c>
      <c r="AK251" t="s">
        <v>1121</v>
      </c>
      <c r="AL251" s="230"/>
      <c r="AM251" s="230"/>
      <c r="AN251" s="230"/>
      <c r="AW251">
        <v>1010399682</v>
      </c>
    </row>
    <row r="252" spans="1:49" customFormat="1" ht="15" x14ac:dyDescent="0.25">
      <c r="A252">
        <v>419261</v>
      </c>
      <c r="B252" t="s">
        <v>957</v>
      </c>
      <c r="C252" t="s">
        <v>429</v>
      </c>
      <c r="D252" t="s">
        <v>265</v>
      </c>
      <c r="E252" t="s">
        <v>78</v>
      </c>
      <c r="F252" s="148">
        <v>35197</v>
      </c>
      <c r="G252" t="s">
        <v>243</v>
      </c>
      <c r="H252" t="s">
        <v>24</v>
      </c>
      <c r="I252" t="s">
        <v>712</v>
      </c>
      <c r="J252" t="s">
        <v>25</v>
      </c>
      <c r="K252">
        <v>2014</v>
      </c>
      <c r="L252" t="s">
        <v>39</v>
      </c>
      <c r="M252" t="s">
        <v>27</v>
      </c>
      <c r="N252" s="230"/>
      <c r="Y252" t="s">
        <v>692</v>
      </c>
      <c r="AG252" t="s">
        <v>2295</v>
      </c>
      <c r="AI252">
        <v>993470614</v>
      </c>
      <c r="AK252" t="s">
        <v>2296</v>
      </c>
      <c r="AL252" s="230"/>
      <c r="AM252" s="230"/>
      <c r="AN252" s="230"/>
      <c r="AP252" t="s">
        <v>689</v>
      </c>
      <c r="AW252">
        <v>1040288345</v>
      </c>
    </row>
    <row r="253" spans="1:49" customFormat="1" ht="15" x14ac:dyDescent="0.25">
      <c r="A253">
        <v>419951</v>
      </c>
      <c r="B253" t="s">
        <v>1011</v>
      </c>
      <c r="C253" t="s">
        <v>244</v>
      </c>
      <c r="D253" t="s">
        <v>295</v>
      </c>
      <c r="E253" t="s">
        <v>78</v>
      </c>
      <c r="F253" s="148">
        <v>35065</v>
      </c>
      <c r="I253" t="s">
        <v>712</v>
      </c>
      <c r="N253" s="230"/>
      <c r="Y253" t="s">
        <v>692</v>
      </c>
      <c r="AL253" s="230"/>
      <c r="AM253" s="230"/>
      <c r="AN253" s="230"/>
      <c r="AP253" t="s">
        <v>688</v>
      </c>
      <c r="AQ253" t="s">
        <v>688</v>
      </c>
    </row>
    <row r="254" spans="1:49" customFormat="1" ht="15" x14ac:dyDescent="0.25">
      <c r="A254">
        <v>419955</v>
      </c>
      <c r="B254" t="s">
        <v>1012</v>
      </c>
      <c r="C254" t="s">
        <v>356</v>
      </c>
      <c r="D254" t="s">
        <v>319</v>
      </c>
      <c r="E254" t="s">
        <v>79</v>
      </c>
      <c r="F254" s="148">
        <v>35065</v>
      </c>
      <c r="G254" t="s">
        <v>27</v>
      </c>
      <c r="H254" t="s">
        <v>24</v>
      </c>
      <c r="I254" t="s">
        <v>712</v>
      </c>
      <c r="J254" t="s">
        <v>25</v>
      </c>
      <c r="K254">
        <v>2014</v>
      </c>
      <c r="L254" t="s">
        <v>27</v>
      </c>
      <c r="M254" t="s">
        <v>27</v>
      </c>
      <c r="N254" s="230"/>
      <c r="Y254" t="s">
        <v>692</v>
      </c>
      <c r="AG254" t="s">
        <v>2221</v>
      </c>
      <c r="AI254">
        <v>952185824</v>
      </c>
      <c r="AK254" t="s">
        <v>27</v>
      </c>
      <c r="AL254" s="230"/>
      <c r="AM254" s="230"/>
      <c r="AN254" s="230"/>
      <c r="AW254">
        <v>1040073719</v>
      </c>
    </row>
    <row r="255" spans="1:49" customFormat="1" ht="15" x14ac:dyDescent="0.25">
      <c r="A255">
        <v>419979</v>
      </c>
      <c r="B255" t="s">
        <v>1015</v>
      </c>
      <c r="C255" t="s">
        <v>383</v>
      </c>
      <c r="D255" t="s">
        <v>484</v>
      </c>
      <c r="E255" t="s">
        <v>79</v>
      </c>
      <c r="F255" s="148">
        <v>30286</v>
      </c>
      <c r="I255" t="s">
        <v>712</v>
      </c>
      <c r="N255" s="230"/>
      <c r="Y255" t="s">
        <v>692</v>
      </c>
      <c r="AD255" t="s">
        <v>688</v>
      </c>
      <c r="AL255" s="230"/>
      <c r="AM255" s="230"/>
      <c r="AN255" s="230"/>
    </row>
    <row r="256" spans="1:49" customFormat="1" ht="15" x14ac:dyDescent="0.25">
      <c r="A256">
        <v>400544</v>
      </c>
      <c r="B256" t="s">
        <v>719</v>
      </c>
      <c r="C256" t="s">
        <v>312</v>
      </c>
      <c r="D256" t="s">
        <v>720</v>
      </c>
      <c r="E256" t="s">
        <v>79</v>
      </c>
      <c r="F256" s="148">
        <v>30597</v>
      </c>
      <c r="G256" t="s">
        <v>27</v>
      </c>
      <c r="I256" t="s">
        <v>712</v>
      </c>
      <c r="M256" s="230"/>
      <c r="N256" s="230"/>
      <c r="Y256" t="s">
        <v>690</v>
      </c>
      <c r="AL256" s="230"/>
      <c r="AM256" s="230"/>
      <c r="AN256" s="230"/>
      <c r="AP256" t="s">
        <v>689</v>
      </c>
    </row>
    <row r="257" spans="1:49" customFormat="1" ht="15" x14ac:dyDescent="0.25">
      <c r="A257">
        <v>407059</v>
      </c>
      <c r="B257" t="s">
        <v>764</v>
      </c>
      <c r="C257" t="s">
        <v>288</v>
      </c>
      <c r="D257" t="s">
        <v>289</v>
      </c>
      <c r="E257" t="s">
        <v>79</v>
      </c>
      <c r="F257" s="148">
        <v>30340</v>
      </c>
      <c r="G257" t="s">
        <v>765</v>
      </c>
      <c r="I257" t="s">
        <v>712</v>
      </c>
      <c r="N257" s="230"/>
      <c r="Y257" t="s">
        <v>690</v>
      </c>
      <c r="AL257" s="230"/>
      <c r="AM257" s="230"/>
      <c r="AN257" s="230"/>
    </row>
    <row r="258" spans="1:49" customFormat="1" ht="15" x14ac:dyDescent="0.25">
      <c r="A258">
        <v>407221</v>
      </c>
      <c r="B258" t="s">
        <v>766</v>
      </c>
      <c r="C258" t="s">
        <v>273</v>
      </c>
      <c r="D258" t="s">
        <v>440</v>
      </c>
      <c r="E258" t="s">
        <v>78</v>
      </c>
      <c r="F258" s="148">
        <v>31782</v>
      </c>
      <c r="G258" t="s">
        <v>27</v>
      </c>
      <c r="I258" t="s">
        <v>712</v>
      </c>
      <c r="N258" s="230"/>
      <c r="Y258" t="s">
        <v>690</v>
      </c>
      <c r="AL258" s="230"/>
      <c r="AM258" s="230"/>
      <c r="AN258" s="230"/>
    </row>
    <row r="259" spans="1:49" customFormat="1" ht="15" x14ac:dyDescent="0.25">
      <c r="A259">
        <v>407918</v>
      </c>
      <c r="B259" t="s">
        <v>767</v>
      </c>
      <c r="C259" t="s">
        <v>254</v>
      </c>
      <c r="D259" t="s">
        <v>349</v>
      </c>
      <c r="E259" t="s">
        <v>78</v>
      </c>
      <c r="F259" s="148">
        <v>26425</v>
      </c>
      <c r="G259" t="s">
        <v>27</v>
      </c>
      <c r="I259" t="s">
        <v>712</v>
      </c>
      <c r="N259" s="230"/>
      <c r="Y259" t="s">
        <v>690</v>
      </c>
      <c r="AL259" s="230"/>
      <c r="AM259" s="230"/>
      <c r="AN259" s="230"/>
    </row>
    <row r="260" spans="1:49" customFormat="1" ht="15" x14ac:dyDescent="0.25">
      <c r="A260">
        <v>412647</v>
      </c>
      <c r="B260" t="s">
        <v>816</v>
      </c>
      <c r="C260" t="s">
        <v>747</v>
      </c>
      <c r="D260" t="s">
        <v>2267</v>
      </c>
      <c r="E260" t="s">
        <v>78</v>
      </c>
      <c r="F260" s="148">
        <v>33604</v>
      </c>
      <c r="G260" t="s">
        <v>27</v>
      </c>
      <c r="I260" t="s">
        <v>712</v>
      </c>
      <c r="N260" s="230"/>
      <c r="Y260" t="s">
        <v>690</v>
      </c>
      <c r="AL260" s="230"/>
      <c r="AM260" s="230"/>
      <c r="AN260" s="230"/>
      <c r="AP260" t="s">
        <v>688</v>
      </c>
      <c r="AQ260" t="s">
        <v>688</v>
      </c>
    </row>
    <row r="261" spans="1:49" customFormat="1" ht="15" x14ac:dyDescent="0.25">
      <c r="A261">
        <v>418820</v>
      </c>
      <c r="B261" t="s">
        <v>940</v>
      </c>
      <c r="C261" t="s">
        <v>292</v>
      </c>
      <c r="D261" t="s">
        <v>317</v>
      </c>
      <c r="E261" t="s">
        <v>78</v>
      </c>
      <c r="F261" s="148">
        <v>34231</v>
      </c>
      <c r="G261" t="s">
        <v>27</v>
      </c>
      <c r="H261" t="s">
        <v>24</v>
      </c>
      <c r="I261" t="s">
        <v>712</v>
      </c>
      <c r="J261" t="s">
        <v>25</v>
      </c>
      <c r="K261">
        <v>2011</v>
      </c>
      <c r="L261" t="s">
        <v>27</v>
      </c>
      <c r="M261" t="s">
        <v>27</v>
      </c>
      <c r="N261" s="230"/>
      <c r="Y261" t="s">
        <v>690</v>
      </c>
      <c r="AL261" s="230"/>
      <c r="AM261" s="230"/>
      <c r="AN261" s="230"/>
      <c r="AW261">
        <v>1030071675</v>
      </c>
    </row>
    <row r="262" spans="1:49" customFormat="1" ht="15" x14ac:dyDescent="0.25">
      <c r="A262">
        <v>419936</v>
      </c>
      <c r="B262" t="s">
        <v>1007</v>
      </c>
      <c r="C262" t="s">
        <v>1008</v>
      </c>
      <c r="D262" t="s">
        <v>1009</v>
      </c>
      <c r="E262" t="s">
        <v>79</v>
      </c>
      <c r="F262" s="148">
        <v>35533</v>
      </c>
      <c r="G262" t="s">
        <v>27</v>
      </c>
      <c r="H262" t="s">
        <v>24</v>
      </c>
      <c r="I262" t="s">
        <v>712</v>
      </c>
      <c r="J262" t="s">
        <v>25</v>
      </c>
      <c r="K262">
        <v>2015</v>
      </c>
      <c r="L262" t="s">
        <v>27</v>
      </c>
      <c r="M262" t="s">
        <v>27</v>
      </c>
      <c r="N262" s="230"/>
      <c r="Y262" t="s">
        <v>690</v>
      </c>
      <c r="AG262" t="s">
        <v>2221</v>
      </c>
      <c r="AI262">
        <v>994514328</v>
      </c>
      <c r="AL262" s="230"/>
      <c r="AM262" s="230"/>
      <c r="AN262" s="230"/>
      <c r="AP262" t="s">
        <v>689</v>
      </c>
      <c r="AW262">
        <v>1020154087</v>
      </c>
    </row>
    <row r="263" spans="1:49" customFormat="1" ht="15" x14ac:dyDescent="0.25">
      <c r="A263">
        <v>420014</v>
      </c>
      <c r="B263" t="s">
        <v>1018</v>
      </c>
      <c r="C263" t="s">
        <v>1019</v>
      </c>
      <c r="D263" t="s">
        <v>442</v>
      </c>
      <c r="E263" t="s">
        <v>78</v>
      </c>
      <c r="F263" s="148">
        <v>34900</v>
      </c>
      <c r="I263" t="s">
        <v>712</v>
      </c>
      <c r="N263" s="230"/>
      <c r="Y263" t="s">
        <v>690</v>
      </c>
      <c r="AL263" s="230"/>
      <c r="AM263" s="230"/>
      <c r="AN263" s="230"/>
    </row>
    <row r="264" spans="1:49" customFormat="1" ht="15" x14ac:dyDescent="0.25">
      <c r="A264">
        <v>420152</v>
      </c>
      <c r="B264" t="s">
        <v>1037</v>
      </c>
      <c r="C264" t="s">
        <v>251</v>
      </c>
      <c r="D264" t="s">
        <v>286</v>
      </c>
      <c r="E264" t="s">
        <v>78</v>
      </c>
      <c r="F264" s="148">
        <v>35455</v>
      </c>
      <c r="I264" t="s">
        <v>712</v>
      </c>
      <c r="N264" s="230"/>
      <c r="Y264" t="s">
        <v>690</v>
      </c>
      <c r="AL264" s="230"/>
      <c r="AM264" s="230"/>
      <c r="AN264" s="230"/>
      <c r="AP264" t="s">
        <v>689</v>
      </c>
      <c r="AQ264" t="s">
        <v>688</v>
      </c>
    </row>
    <row r="265" spans="1:49" customFormat="1" ht="15" x14ac:dyDescent="0.25">
      <c r="A265">
        <v>420365</v>
      </c>
      <c r="B265" t="s">
        <v>1058</v>
      </c>
      <c r="C265" t="s">
        <v>558</v>
      </c>
      <c r="D265" t="s">
        <v>905</v>
      </c>
      <c r="E265" t="s">
        <v>79</v>
      </c>
      <c r="F265" s="148">
        <v>33487</v>
      </c>
      <c r="G265" t="s">
        <v>27</v>
      </c>
      <c r="H265" t="s">
        <v>24</v>
      </c>
      <c r="I265" t="s">
        <v>712</v>
      </c>
      <c r="J265" t="s">
        <v>23</v>
      </c>
      <c r="K265">
        <v>2009</v>
      </c>
      <c r="L265" t="s">
        <v>27</v>
      </c>
      <c r="M265" t="s">
        <v>27</v>
      </c>
      <c r="N265" s="230"/>
      <c r="Y265" t="s">
        <v>690</v>
      </c>
      <c r="AG265" t="s">
        <v>2221</v>
      </c>
      <c r="AI265">
        <v>993664454</v>
      </c>
      <c r="AK265" t="s">
        <v>2309</v>
      </c>
      <c r="AL265" s="230"/>
      <c r="AM265" s="230"/>
      <c r="AN265" s="230"/>
      <c r="AW265">
        <v>1010349669</v>
      </c>
    </row>
    <row r="266" spans="1:49" customFormat="1" ht="15" x14ac:dyDescent="0.25">
      <c r="A266">
        <v>420632</v>
      </c>
      <c r="B266" t="s">
        <v>1075</v>
      </c>
      <c r="C266" t="s">
        <v>357</v>
      </c>
      <c r="D266" t="s">
        <v>569</v>
      </c>
      <c r="E266" t="s">
        <v>79</v>
      </c>
      <c r="F266" s="148">
        <v>36162</v>
      </c>
      <c r="G266" t="s">
        <v>1076</v>
      </c>
      <c r="H266" t="s">
        <v>24</v>
      </c>
      <c r="I266" t="s">
        <v>712</v>
      </c>
      <c r="J266" t="s">
        <v>25</v>
      </c>
      <c r="K266">
        <v>2016</v>
      </c>
      <c r="L266" t="s">
        <v>39</v>
      </c>
      <c r="M266" t="s">
        <v>39</v>
      </c>
      <c r="N266" s="230"/>
      <c r="Y266" t="s">
        <v>690</v>
      </c>
      <c r="AG266" t="s">
        <v>2221</v>
      </c>
      <c r="AI266">
        <v>956966173</v>
      </c>
      <c r="AL266" s="230"/>
      <c r="AM266" s="230"/>
      <c r="AN266" s="230"/>
      <c r="AP266" t="s">
        <v>689</v>
      </c>
      <c r="AW266">
        <v>3110047955</v>
      </c>
    </row>
    <row r="267" spans="1:49" customFormat="1" ht="15" x14ac:dyDescent="0.25">
      <c r="A267">
        <v>421209</v>
      </c>
      <c r="B267" t="s">
        <v>1130</v>
      </c>
      <c r="C267" t="s">
        <v>515</v>
      </c>
      <c r="D267" t="s">
        <v>252</v>
      </c>
      <c r="E267" t="s">
        <v>79</v>
      </c>
      <c r="F267" s="148">
        <v>32964</v>
      </c>
      <c r="I267" t="s">
        <v>712</v>
      </c>
      <c r="N267" s="230"/>
      <c r="Y267" t="s">
        <v>690</v>
      </c>
      <c r="AL267" s="230"/>
      <c r="AM267" s="230"/>
      <c r="AN267" s="230"/>
      <c r="AP267" t="s">
        <v>689</v>
      </c>
    </row>
    <row r="268" spans="1:49" customFormat="1" ht="15" x14ac:dyDescent="0.25">
      <c r="A268">
        <v>421623</v>
      </c>
      <c r="B268" t="s">
        <v>1165</v>
      </c>
      <c r="C268" t="s">
        <v>944</v>
      </c>
      <c r="D268" t="s">
        <v>290</v>
      </c>
      <c r="E268" t="s">
        <v>78</v>
      </c>
      <c r="F268" s="148">
        <v>35875</v>
      </c>
      <c r="I268" t="s">
        <v>712</v>
      </c>
      <c r="N268" s="230"/>
      <c r="Y268" t="s">
        <v>690</v>
      </c>
      <c r="AL268" s="230"/>
      <c r="AM268" s="230"/>
      <c r="AN268" s="230"/>
    </row>
    <row r="269" spans="1:49" customFormat="1" ht="15" x14ac:dyDescent="0.25">
      <c r="A269">
        <v>421738</v>
      </c>
      <c r="B269" t="s">
        <v>1178</v>
      </c>
      <c r="C269" t="s">
        <v>257</v>
      </c>
      <c r="D269" t="s">
        <v>359</v>
      </c>
      <c r="E269" t="s">
        <v>79</v>
      </c>
      <c r="F269" s="148">
        <v>35613</v>
      </c>
      <c r="G269" t="s">
        <v>27</v>
      </c>
      <c r="H269" t="s">
        <v>24</v>
      </c>
      <c r="I269" t="s">
        <v>712</v>
      </c>
      <c r="J269" t="s">
        <v>25</v>
      </c>
      <c r="K269">
        <v>2016</v>
      </c>
      <c r="L269" t="s">
        <v>27</v>
      </c>
      <c r="N269" s="230"/>
      <c r="Y269" t="s">
        <v>690</v>
      </c>
      <c r="AG269" t="s">
        <v>2221</v>
      </c>
      <c r="AL269" s="230"/>
      <c r="AM269" s="230"/>
      <c r="AN269" s="230"/>
      <c r="AP269" t="s">
        <v>689</v>
      </c>
    </row>
    <row r="270" spans="1:49" customFormat="1" ht="15" x14ac:dyDescent="0.25">
      <c r="A270">
        <v>422048</v>
      </c>
      <c r="B270" t="s">
        <v>1218</v>
      </c>
      <c r="C270" t="s">
        <v>441</v>
      </c>
      <c r="D270" t="s">
        <v>380</v>
      </c>
      <c r="E270" t="s">
        <v>78</v>
      </c>
      <c r="F270" s="148">
        <v>35852</v>
      </c>
      <c r="G270" t="s">
        <v>27</v>
      </c>
      <c r="H270" t="s">
        <v>24</v>
      </c>
      <c r="I270" t="s">
        <v>769</v>
      </c>
      <c r="J270" t="s">
        <v>23</v>
      </c>
      <c r="K270">
        <v>2016</v>
      </c>
      <c r="L270" t="s">
        <v>39</v>
      </c>
      <c r="M270" t="s">
        <v>39</v>
      </c>
      <c r="N270" s="230"/>
      <c r="Y270" t="s">
        <v>690</v>
      </c>
      <c r="AG270" t="s">
        <v>400</v>
      </c>
      <c r="AI270">
        <v>934141752</v>
      </c>
      <c r="AK270" t="s">
        <v>2329</v>
      </c>
      <c r="AL270" s="230"/>
      <c r="AM270" s="230"/>
      <c r="AN270" s="230"/>
      <c r="AW270">
        <v>3250108820</v>
      </c>
    </row>
    <row r="271" spans="1:49" customFormat="1" ht="15" x14ac:dyDescent="0.25">
      <c r="A271">
        <v>422203</v>
      </c>
      <c r="B271" t="s">
        <v>1239</v>
      </c>
      <c r="C271" t="s">
        <v>273</v>
      </c>
      <c r="D271" t="s">
        <v>1173</v>
      </c>
      <c r="E271" t="s">
        <v>78</v>
      </c>
      <c r="F271" s="148">
        <v>34627</v>
      </c>
      <c r="G271" t="s">
        <v>1240</v>
      </c>
      <c r="H271" t="s">
        <v>24</v>
      </c>
      <c r="I271" t="s">
        <v>712</v>
      </c>
      <c r="J271" t="s">
        <v>25</v>
      </c>
      <c r="K271">
        <v>2012</v>
      </c>
      <c r="L271" t="s">
        <v>532</v>
      </c>
      <c r="M271" t="s">
        <v>49</v>
      </c>
      <c r="N271" s="230"/>
      <c r="Y271" t="s">
        <v>690</v>
      </c>
      <c r="AG271" t="s">
        <v>475</v>
      </c>
      <c r="AI271">
        <v>994619720</v>
      </c>
      <c r="AK271" t="s">
        <v>27</v>
      </c>
      <c r="AL271" s="230"/>
      <c r="AM271" s="230"/>
      <c r="AN271" s="230"/>
      <c r="AW271">
        <v>5150108712</v>
      </c>
    </row>
    <row r="272" spans="1:49" customFormat="1" ht="15" x14ac:dyDescent="0.25">
      <c r="A272">
        <v>422370</v>
      </c>
      <c r="B272" t="s">
        <v>1255</v>
      </c>
      <c r="C272" t="s">
        <v>328</v>
      </c>
      <c r="D272" t="s">
        <v>783</v>
      </c>
      <c r="E272" t="s">
        <v>79</v>
      </c>
      <c r="F272" s="148">
        <v>31511</v>
      </c>
      <c r="I272" t="s">
        <v>712</v>
      </c>
      <c r="N272" s="230"/>
      <c r="Y272" t="s">
        <v>690</v>
      </c>
      <c r="AL272" s="230"/>
      <c r="AM272" s="230"/>
      <c r="AN272" s="230"/>
    </row>
    <row r="273" spans="1:49" customFormat="1" ht="15" x14ac:dyDescent="0.25">
      <c r="A273">
        <v>423387</v>
      </c>
      <c r="B273" t="s">
        <v>1389</v>
      </c>
      <c r="C273" t="s">
        <v>1390</v>
      </c>
      <c r="D273" t="s">
        <v>437</v>
      </c>
      <c r="E273" t="s">
        <v>78</v>
      </c>
      <c r="F273" s="148">
        <v>36288</v>
      </c>
      <c r="G273" t="s">
        <v>272</v>
      </c>
      <c r="H273" t="s">
        <v>24</v>
      </c>
      <c r="I273" t="s">
        <v>712</v>
      </c>
      <c r="J273" t="s">
        <v>23</v>
      </c>
      <c r="K273">
        <v>2017</v>
      </c>
      <c r="L273" t="s">
        <v>27</v>
      </c>
      <c r="M273" t="s">
        <v>27</v>
      </c>
      <c r="N273" s="230"/>
      <c r="Y273" t="s">
        <v>690</v>
      </c>
      <c r="AI273">
        <v>947483765</v>
      </c>
      <c r="AL273" s="230"/>
      <c r="AM273" s="230"/>
      <c r="AN273" s="230"/>
      <c r="AW273">
        <v>1020281484</v>
      </c>
    </row>
    <row r="274" spans="1:49" customFormat="1" ht="15" x14ac:dyDescent="0.25">
      <c r="A274">
        <v>423780</v>
      </c>
      <c r="B274" t="s">
        <v>1458</v>
      </c>
      <c r="C274" t="s">
        <v>616</v>
      </c>
      <c r="D274" t="s">
        <v>547</v>
      </c>
      <c r="E274" t="s">
        <v>78</v>
      </c>
      <c r="F274" s="148">
        <v>36349</v>
      </c>
      <c r="G274" t="s">
        <v>1459</v>
      </c>
      <c r="H274" t="s">
        <v>24</v>
      </c>
      <c r="I274" t="s">
        <v>769</v>
      </c>
      <c r="J274" t="s">
        <v>23</v>
      </c>
      <c r="K274">
        <v>2016</v>
      </c>
      <c r="L274" t="s">
        <v>27</v>
      </c>
      <c r="N274" s="230"/>
      <c r="Y274" t="s">
        <v>690</v>
      </c>
      <c r="AL274" s="230"/>
      <c r="AM274" s="230"/>
      <c r="AN274" s="230"/>
    </row>
    <row r="275" spans="1:49" customFormat="1" ht="15" x14ac:dyDescent="0.25">
      <c r="A275">
        <v>425616</v>
      </c>
      <c r="B275" t="s">
        <v>1711</v>
      </c>
      <c r="C275" t="s">
        <v>275</v>
      </c>
      <c r="D275" t="s">
        <v>476</v>
      </c>
      <c r="E275" t="s">
        <v>79</v>
      </c>
      <c r="F275" s="148">
        <v>35431</v>
      </c>
      <c r="G275" t="s">
        <v>627</v>
      </c>
      <c r="H275" t="s">
        <v>28</v>
      </c>
      <c r="I275" t="s">
        <v>712</v>
      </c>
      <c r="J275" t="s">
        <v>23</v>
      </c>
      <c r="K275">
        <v>2016</v>
      </c>
      <c r="L275" t="s">
        <v>329</v>
      </c>
      <c r="M275" t="s">
        <v>679</v>
      </c>
      <c r="N275" s="230"/>
      <c r="Y275" t="s">
        <v>690</v>
      </c>
      <c r="AG275" t="s">
        <v>2221</v>
      </c>
      <c r="AI275">
        <v>993656769</v>
      </c>
      <c r="AL275" s="230"/>
      <c r="AM275" s="230"/>
      <c r="AN275" s="230"/>
    </row>
    <row r="276" spans="1:49" customFormat="1" ht="15" x14ac:dyDescent="0.25">
      <c r="A276">
        <v>426227</v>
      </c>
      <c r="B276" t="s">
        <v>1826</v>
      </c>
      <c r="C276" t="s">
        <v>277</v>
      </c>
      <c r="D276" t="s">
        <v>318</v>
      </c>
      <c r="E276" t="s">
        <v>79</v>
      </c>
      <c r="F276" s="148">
        <v>36161</v>
      </c>
      <c r="G276" t="s">
        <v>27</v>
      </c>
      <c r="H276" t="s">
        <v>28</v>
      </c>
      <c r="I276" t="s">
        <v>769</v>
      </c>
      <c r="J276" t="s">
        <v>25</v>
      </c>
      <c r="K276">
        <v>2018</v>
      </c>
      <c r="L276" t="s">
        <v>39</v>
      </c>
      <c r="M276" t="s">
        <v>679</v>
      </c>
      <c r="N276" s="230"/>
      <c r="Y276" t="s">
        <v>690</v>
      </c>
      <c r="AG276" t="s">
        <v>2221</v>
      </c>
      <c r="AL276" s="230"/>
      <c r="AM276" s="230"/>
      <c r="AN276" s="230"/>
    </row>
    <row r="277" spans="1:49" customFormat="1" ht="15" x14ac:dyDescent="0.25">
      <c r="A277">
        <v>405932</v>
      </c>
      <c r="B277" t="s">
        <v>757</v>
      </c>
      <c r="C277" t="s">
        <v>758</v>
      </c>
      <c r="D277" t="s">
        <v>612</v>
      </c>
      <c r="E277" t="s">
        <v>79</v>
      </c>
      <c r="F277" s="148">
        <v>32173</v>
      </c>
      <c r="G277" t="s">
        <v>27</v>
      </c>
      <c r="I277" t="s">
        <v>712</v>
      </c>
      <c r="N277" s="230"/>
      <c r="Y277" t="s">
        <v>702</v>
      </c>
      <c r="AL277" s="230"/>
      <c r="AM277" s="230"/>
      <c r="AN277" s="230"/>
      <c r="AP277" t="s">
        <v>688</v>
      </c>
      <c r="AQ277" t="s">
        <v>688</v>
      </c>
    </row>
    <row r="278" spans="1:49" customFormat="1" ht="15" x14ac:dyDescent="0.25">
      <c r="A278">
        <v>411905</v>
      </c>
      <c r="B278" t="s">
        <v>802</v>
      </c>
      <c r="C278" t="s">
        <v>333</v>
      </c>
      <c r="D278" t="s">
        <v>803</v>
      </c>
      <c r="E278" t="s">
        <v>78</v>
      </c>
      <c r="F278" s="148">
        <v>33026</v>
      </c>
      <c r="G278" t="s">
        <v>27</v>
      </c>
      <c r="I278" t="s">
        <v>712</v>
      </c>
      <c r="N278" s="230"/>
      <c r="Y278" t="s">
        <v>702</v>
      </c>
      <c r="AL278" s="230"/>
      <c r="AM278" s="230"/>
      <c r="AN278" s="230"/>
      <c r="AP278" t="s">
        <v>689</v>
      </c>
      <c r="AQ278" t="s">
        <v>688</v>
      </c>
    </row>
    <row r="279" spans="1:49" customFormat="1" ht="15" x14ac:dyDescent="0.25">
      <c r="A279">
        <v>412801</v>
      </c>
      <c r="B279" t="s">
        <v>822</v>
      </c>
      <c r="C279" t="s">
        <v>251</v>
      </c>
      <c r="D279" t="s">
        <v>252</v>
      </c>
      <c r="E279" t="s">
        <v>79</v>
      </c>
      <c r="F279" s="148">
        <v>31415</v>
      </c>
      <c r="G279" t="s">
        <v>27</v>
      </c>
      <c r="I279" t="s">
        <v>712</v>
      </c>
      <c r="N279" s="230"/>
      <c r="O279">
        <v>810</v>
      </c>
      <c r="P279" s="148">
        <v>45739</v>
      </c>
      <c r="Q279">
        <v>200000</v>
      </c>
      <c r="Y279" t="s">
        <v>702</v>
      </c>
      <c r="AL279" s="230"/>
      <c r="AM279" s="230"/>
      <c r="AN279" s="230"/>
    </row>
    <row r="280" spans="1:49" customFormat="1" ht="15" x14ac:dyDescent="0.25">
      <c r="A280">
        <v>413137</v>
      </c>
      <c r="B280" t="s">
        <v>826</v>
      </c>
      <c r="C280" t="s">
        <v>827</v>
      </c>
      <c r="D280" t="s">
        <v>425</v>
      </c>
      <c r="E280" t="s">
        <v>79</v>
      </c>
      <c r="F280" s="148">
        <v>30689</v>
      </c>
      <c r="G280" t="s">
        <v>27</v>
      </c>
      <c r="I280" t="s">
        <v>712</v>
      </c>
      <c r="N280" s="230"/>
      <c r="Y280" t="s">
        <v>702</v>
      </c>
      <c r="AL280" s="230"/>
      <c r="AM280" s="230"/>
      <c r="AN280" s="230"/>
    </row>
    <row r="281" spans="1:49" customFormat="1" ht="15" x14ac:dyDescent="0.25">
      <c r="A281">
        <v>415221</v>
      </c>
      <c r="B281" t="s">
        <v>863</v>
      </c>
      <c r="C281" t="s">
        <v>275</v>
      </c>
      <c r="D281" t="s">
        <v>405</v>
      </c>
      <c r="E281" t="s">
        <v>78</v>
      </c>
      <c r="F281" s="148">
        <v>33074</v>
      </c>
      <c r="G281" t="s">
        <v>402</v>
      </c>
      <c r="H281" t="s">
        <v>24</v>
      </c>
      <c r="I281" t="s">
        <v>712</v>
      </c>
      <c r="J281" t="s">
        <v>25</v>
      </c>
      <c r="K281">
        <v>2008</v>
      </c>
      <c r="L281" t="s">
        <v>39</v>
      </c>
      <c r="M281" t="s">
        <v>39</v>
      </c>
      <c r="N281" s="230"/>
      <c r="Y281" t="s">
        <v>702</v>
      </c>
      <c r="AI281">
        <v>993441717</v>
      </c>
      <c r="AL281" s="230"/>
      <c r="AM281" s="230"/>
      <c r="AN281" s="230"/>
      <c r="AW281">
        <v>3260003921</v>
      </c>
    </row>
    <row r="282" spans="1:49" customFormat="1" ht="15" x14ac:dyDescent="0.25">
      <c r="A282">
        <v>415286</v>
      </c>
      <c r="B282" t="s">
        <v>864</v>
      </c>
      <c r="C282" t="s">
        <v>459</v>
      </c>
      <c r="D282" t="s">
        <v>865</v>
      </c>
      <c r="E282" t="s">
        <v>78</v>
      </c>
      <c r="F282" s="148">
        <v>33612</v>
      </c>
      <c r="G282" t="s">
        <v>27</v>
      </c>
      <c r="H282" t="s">
        <v>24</v>
      </c>
      <c r="I282" t="s">
        <v>712</v>
      </c>
      <c r="J282" t="s">
        <v>23</v>
      </c>
      <c r="K282">
        <v>2011</v>
      </c>
      <c r="L282" t="s">
        <v>27</v>
      </c>
      <c r="N282" s="230"/>
      <c r="Y282" t="s">
        <v>702</v>
      </c>
      <c r="AL282" s="230"/>
      <c r="AM282" s="230"/>
      <c r="AN282" s="230"/>
    </row>
    <row r="283" spans="1:49" customFormat="1" ht="15" x14ac:dyDescent="0.25">
      <c r="A283">
        <v>417654</v>
      </c>
      <c r="B283" t="s">
        <v>901</v>
      </c>
      <c r="C283" t="s">
        <v>902</v>
      </c>
      <c r="D283" t="s">
        <v>589</v>
      </c>
      <c r="E283" t="s">
        <v>79</v>
      </c>
      <c r="F283" s="148">
        <v>35065</v>
      </c>
      <c r="G283" t="s">
        <v>27</v>
      </c>
      <c r="H283" t="s">
        <v>24</v>
      </c>
      <c r="I283" t="s">
        <v>712</v>
      </c>
      <c r="J283" t="s">
        <v>23</v>
      </c>
      <c r="K283">
        <v>2013</v>
      </c>
      <c r="L283" t="s">
        <v>27</v>
      </c>
      <c r="M283" t="s">
        <v>27</v>
      </c>
      <c r="N283" s="230"/>
      <c r="Y283" t="s">
        <v>702</v>
      </c>
      <c r="AG283" t="s">
        <v>2221</v>
      </c>
      <c r="AI283">
        <v>950502257</v>
      </c>
      <c r="AK283" t="s">
        <v>2284</v>
      </c>
      <c r="AL283" s="230"/>
      <c r="AM283" s="230"/>
      <c r="AN283" s="230"/>
      <c r="AP283" t="s">
        <v>689</v>
      </c>
      <c r="AW283">
        <v>1020082254</v>
      </c>
    </row>
    <row r="284" spans="1:49" customFormat="1" ht="15" x14ac:dyDescent="0.25">
      <c r="A284">
        <v>418194</v>
      </c>
      <c r="B284" t="s">
        <v>920</v>
      </c>
      <c r="C284" t="s">
        <v>346</v>
      </c>
      <c r="D284" t="s">
        <v>921</v>
      </c>
      <c r="E284" t="s">
        <v>79</v>
      </c>
      <c r="F284" s="148">
        <v>32143</v>
      </c>
      <c r="G284" t="s">
        <v>27</v>
      </c>
      <c r="H284" t="s">
        <v>24</v>
      </c>
      <c r="I284" t="s">
        <v>712</v>
      </c>
      <c r="J284" t="s">
        <v>25</v>
      </c>
      <c r="K284">
        <v>2005</v>
      </c>
      <c r="L284" t="s">
        <v>27</v>
      </c>
      <c r="M284" t="s">
        <v>27</v>
      </c>
      <c r="N284" s="230"/>
      <c r="Y284" t="s">
        <v>702</v>
      </c>
      <c r="AG284" t="s">
        <v>2221</v>
      </c>
      <c r="AL284" s="230"/>
      <c r="AM284" s="230"/>
      <c r="AN284" s="230"/>
      <c r="AW284">
        <v>1030084860</v>
      </c>
    </row>
    <row r="285" spans="1:49" customFormat="1" ht="15" x14ac:dyDescent="0.25">
      <c r="A285">
        <v>418436</v>
      </c>
      <c r="B285" t="s">
        <v>924</v>
      </c>
      <c r="C285" t="s">
        <v>925</v>
      </c>
      <c r="D285" t="s">
        <v>926</v>
      </c>
      <c r="E285" t="s">
        <v>78</v>
      </c>
      <c r="F285" s="148">
        <v>35065</v>
      </c>
      <c r="G285" t="s">
        <v>27</v>
      </c>
      <c r="H285" t="s">
        <v>24</v>
      </c>
      <c r="I285" t="s">
        <v>712</v>
      </c>
      <c r="J285" t="s">
        <v>25</v>
      </c>
      <c r="K285">
        <v>2014</v>
      </c>
      <c r="L285" t="s">
        <v>27</v>
      </c>
      <c r="M285" t="s">
        <v>27</v>
      </c>
      <c r="N285" s="230"/>
      <c r="Y285" t="s">
        <v>702</v>
      </c>
      <c r="AG285" t="s">
        <v>1724</v>
      </c>
      <c r="AI285">
        <v>960009456</v>
      </c>
      <c r="AK285" t="s">
        <v>2242</v>
      </c>
      <c r="AL285" s="230"/>
      <c r="AM285" s="230"/>
      <c r="AN285" s="230"/>
      <c r="AW285">
        <v>1040091652</v>
      </c>
    </row>
    <row r="286" spans="1:49" customFormat="1" ht="15" x14ac:dyDescent="0.25">
      <c r="A286">
        <v>419209</v>
      </c>
      <c r="B286" t="s">
        <v>2199</v>
      </c>
      <c r="C286" t="s">
        <v>342</v>
      </c>
      <c r="D286" t="s">
        <v>821</v>
      </c>
      <c r="E286" t="s">
        <v>79</v>
      </c>
      <c r="F286" s="148">
        <v>34722</v>
      </c>
      <c r="G286" t="s">
        <v>243</v>
      </c>
      <c r="H286" t="s">
        <v>683</v>
      </c>
      <c r="I286" t="s">
        <v>769</v>
      </c>
      <c r="J286" t="s">
        <v>25</v>
      </c>
      <c r="K286">
        <v>2012</v>
      </c>
      <c r="L286" t="s">
        <v>243</v>
      </c>
      <c r="M286" t="s">
        <v>679</v>
      </c>
      <c r="N286" s="230"/>
      <c r="Y286" t="s">
        <v>702</v>
      </c>
      <c r="AG286" t="s">
        <v>2221</v>
      </c>
      <c r="AI286">
        <v>947247002</v>
      </c>
      <c r="AK286" t="s">
        <v>2293</v>
      </c>
      <c r="AL286" s="230"/>
      <c r="AM286" s="230"/>
      <c r="AN286" s="230"/>
    </row>
    <row r="287" spans="1:49" customFormat="1" ht="15" x14ac:dyDescent="0.25">
      <c r="A287">
        <v>419282</v>
      </c>
      <c r="B287" t="s">
        <v>960</v>
      </c>
      <c r="C287" t="s">
        <v>471</v>
      </c>
      <c r="D287" t="s">
        <v>545</v>
      </c>
      <c r="E287" t="s">
        <v>79</v>
      </c>
      <c r="F287" s="148">
        <v>32684</v>
      </c>
      <c r="G287" t="s">
        <v>27</v>
      </c>
      <c r="H287" t="s">
        <v>24</v>
      </c>
      <c r="I287" t="s">
        <v>712</v>
      </c>
      <c r="J287" t="s">
        <v>25</v>
      </c>
      <c r="K287">
        <v>2010</v>
      </c>
      <c r="L287" t="s">
        <v>27</v>
      </c>
      <c r="M287" t="s">
        <v>27</v>
      </c>
      <c r="N287" s="230"/>
      <c r="Y287" t="s">
        <v>702</v>
      </c>
      <c r="AG287" t="s">
        <v>2221</v>
      </c>
      <c r="AI287">
        <v>954369170</v>
      </c>
      <c r="AK287" t="s">
        <v>27</v>
      </c>
      <c r="AL287" s="230"/>
      <c r="AM287" s="230"/>
      <c r="AN287" s="230"/>
      <c r="AW287">
        <v>1030011845</v>
      </c>
    </row>
    <row r="288" spans="1:49" customFormat="1" ht="15" x14ac:dyDescent="0.25">
      <c r="A288">
        <v>419663</v>
      </c>
      <c r="B288" t="s">
        <v>990</v>
      </c>
      <c r="C288" t="s">
        <v>638</v>
      </c>
      <c r="D288" t="s">
        <v>491</v>
      </c>
      <c r="E288" t="s">
        <v>79</v>
      </c>
      <c r="F288" s="148">
        <v>33756</v>
      </c>
      <c r="G288" t="s">
        <v>991</v>
      </c>
      <c r="H288" t="s">
        <v>24</v>
      </c>
      <c r="I288" t="s">
        <v>712</v>
      </c>
      <c r="J288" t="s">
        <v>23</v>
      </c>
      <c r="K288">
        <v>2010</v>
      </c>
      <c r="L288" t="s">
        <v>74</v>
      </c>
      <c r="N288" s="230"/>
      <c r="O288">
        <v>906</v>
      </c>
      <c r="P288" s="148">
        <v>45757</v>
      </c>
      <c r="Q288">
        <v>100000</v>
      </c>
      <c r="Y288" t="s">
        <v>702</v>
      </c>
      <c r="AG288" t="s">
        <v>2221</v>
      </c>
      <c r="AI288">
        <v>934159324</v>
      </c>
      <c r="AK288" t="s">
        <v>74</v>
      </c>
      <c r="AL288" s="230"/>
      <c r="AM288" s="230"/>
      <c r="AN288" s="230"/>
      <c r="AW288">
        <v>13030005063</v>
      </c>
    </row>
    <row r="289" spans="1:49" customFormat="1" ht="15" x14ac:dyDescent="0.25">
      <c r="A289">
        <v>420104</v>
      </c>
      <c r="B289" t="s">
        <v>1024</v>
      </c>
      <c r="C289" t="s">
        <v>356</v>
      </c>
      <c r="D289" t="s">
        <v>1025</v>
      </c>
      <c r="E289" t="s">
        <v>78</v>
      </c>
      <c r="F289" s="148">
        <v>35431</v>
      </c>
      <c r="I289" t="s">
        <v>712</v>
      </c>
      <c r="N289" s="230"/>
      <c r="Y289" t="s">
        <v>702</v>
      </c>
      <c r="AL289" s="230"/>
      <c r="AM289" s="230"/>
      <c r="AN289" s="230"/>
    </row>
    <row r="290" spans="1:49" customFormat="1" ht="15" x14ac:dyDescent="0.25">
      <c r="A290">
        <v>420248</v>
      </c>
      <c r="B290" t="s">
        <v>2306</v>
      </c>
      <c r="C290" t="s">
        <v>354</v>
      </c>
      <c r="D290" t="s">
        <v>544</v>
      </c>
      <c r="E290" t="s">
        <v>78</v>
      </c>
      <c r="F290" s="148">
        <v>34706</v>
      </c>
      <c r="G290" t="s">
        <v>404</v>
      </c>
      <c r="H290" t="s">
        <v>24</v>
      </c>
      <c r="I290" t="s">
        <v>712</v>
      </c>
      <c r="N290" s="230"/>
      <c r="Y290" t="s">
        <v>702</v>
      </c>
      <c r="AI290">
        <v>932160921</v>
      </c>
      <c r="AL290" s="230"/>
      <c r="AM290" s="230"/>
      <c r="AN290" s="230"/>
    </row>
    <row r="291" spans="1:49" customFormat="1" ht="15" x14ac:dyDescent="0.25">
      <c r="A291">
        <v>420348</v>
      </c>
      <c r="B291" t="s">
        <v>1054</v>
      </c>
      <c r="C291" t="s">
        <v>257</v>
      </c>
      <c r="D291" t="s">
        <v>371</v>
      </c>
      <c r="E291" t="s">
        <v>79</v>
      </c>
      <c r="F291" s="148">
        <v>35270</v>
      </c>
      <c r="G291" t="s">
        <v>27</v>
      </c>
      <c r="H291" t="s">
        <v>24</v>
      </c>
      <c r="I291" t="s">
        <v>712</v>
      </c>
      <c r="J291" t="s">
        <v>23</v>
      </c>
      <c r="K291">
        <v>2014</v>
      </c>
      <c r="L291" t="s">
        <v>39</v>
      </c>
      <c r="M291" t="s">
        <v>27</v>
      </c>
      <c r="N291" s="230"/>
      <c r="Y291" t="s">
        <v>702</v>
      </c>
      <c r="AG291" t="s">
        <v>2221</v>
      </c>
      <c r="AI291">
        <v>988008937</v>
      </c>
      <c r="AK291" t="s">
        <v>2307</v>
      </c>
      <c r="AL291" s="230"/>
      <c r="AM291" s="230"/>
      <c r="AN291" s="230"/>
      <c r="AW291">
        <v>1010192958</v>
      </c>
    </row>
    <row r="292" spans="1:49" customFormat="1" ht="15" x14ac:dyDescent="0.25">
      <c r="A292">
        <v>421391</v>
      </c>
      <c r="B292" t="s">
        <v>1148</v>
      </c>
      <c r="C292" t="s">
        <v>638</v>
      </c>
      <c r="D292" t="s">
        <v>1051</v>
      </c>
      <c r="E292" t="s">
        <v>78</v>
      </c>
      <c r="F292" s="148">
        <v>35835</v>
      </c>
      <c r="I292" t="s">
        <v>712</v>
      </c>
      <c r="N292" s="230"/>
      <c r="Y292" t="s">
        <v>702</v>
      </c>
      <c r="AL292" s="230"/>
      <c r="AM292" s="230"/>
      <c r="AN292" s="230"/>
    </row>
    <row r="293" spans="1:49" customFormat="1" ht="15" x14ac:dyDescent="0.25">
      <c r="A293">
        <v>421640</v>
      </c>
      <c r="B293" t="s">
        <v>1167</v>
      </c>
      <c r="C293" t="s">
        <v>293</v>
      </c>
      <c r="D293" t="s">
        <v>1168</v>
      </c>
      <c r="E293" t="s">
        <v>79</v>
      </c>
      <c r="F293" s="148">
        <v>34662</v>
      </c>
      <c r="G293" t="s">
        <v>825</v>
      </c>
      <c r="H293" t="s">
        <v>24</v>
      </c>
      <c r="I293" t="s">
        <v>712</v>
      </c>
      <c r="J293" t="s">
        <v>25</v>
      </c>
      <c r="K293">
        <v>2012</v>
      </c>
      <c r="L293" t="s">
        <v>39</v>
      </c>
      <c r="M293" t="s">
        <v>39</v>
      </c>
      <c r="N293" s="230"/>
      <c r="Y293" t="s">
        <v>702</v>
      </c>
      <c r="AG293" t="s">
        <v>2221</v>
      </c>
      <c r="AI293">
        <v>933369750</v>
      </c>
      <c r="AL293" s="230"/>
      <c r="AM293" s="230"/>
      <c r="AN293" s="230"/>
      <c r="AW293">
        <v>3080027199</v>
      </c>
    </row>
    <row r="294" spans="1:49" customFormat="1" ht="15" x14ac:dyDescent="0.25">
      <c r="A294">
        <v>421941</v>
      </c>
      <c r="B294" t="s">
        <v>1202</v>
      </c>
      <c r="C294" t="s">
        <v>893</v>
      </c>
      <c r="D294" t="s">
        <v>435</v>
      </c>
      <c r="E294" t="s">
        <v>78</v>
      </c>
      <c r="F294" s="148">
        <v>36161</v>
      </c>
      <c r="G294" t="s">
        <v>27</v>
      </c>
      <c r="H294" t="s">
        <v>24</v>
      </c>
      <c r="I294" t="s">
        <v>712</v>
      </c>
      <c r="J294" t="s">
        <v>25</v>
      </c>
      <c r="K294">
        <v>2015</v>
      </c>
      <c r="L294" t="s">
        <v>27</v>
      </c>
      <c r="M294" t="s">
        <v>27</v>
      </c>
      <c r="N294" s="230"/>
      <c r="Y294" t="s">
        <v>702</v>
      </c>
      <c r="AG294" t="s">
        <v>389</v>
      </c>
      <c r="AI294">
        <v>956332827</v>
      </c>
      <c r="AK294" t="s">
        <v>2324</v>
      </c>
      <c r="AL294" s="230"/>
      <c r="AM294" s="230"/>
      <c r="AN294" s="230"/>
      <c r="AW294">
        <v>1010317392</v>
      </c>
    </row>
    <row r="295" spans="1:49" customFormat="1" ht="15" x14ac:dyDescent="0.25">
      <c r="A295">
        <v>421964</v>
      </c>
      <c r="B295" t="s">
        <v>1203</v>
      </c>
      <c r="C295" t="s">
        <v>893</v>
      </c>
      <c r="D295" t="s">
        <v>435</v>
      </c>
      <c r="E295" t="s">
        <v>78</v>
      </c>
      <c r="F295" s="148">
        <v>36161</v>
      </c>
      <c r="G295" t="s">
        <v>27</v>
      </c>
      <c r="H295" t="s">
        <v>24</v>
      </c>
      <c r="I295" t="s">
        <v>712</v>
      </c>
      <c r="J295" t="s">
        <v>25</v>
      </c>
      <c r="K295">
        <v>2015</v>
      </c>
      <c r="L295" t="s">
        <v>27</v>
      </c>
      <c r="M295" t="s">
        <v>27</v>
      </c>
      <c r="N295" s="230"/>
      <c r="Y295" t="s">
        <v>702</v>
      </c>
      <c r="AG295" t="s">
        <v>389</v>
      </c>
      <c r="AI295">
        <v>956338017</v>
      </c>
      <c r="AK295" t="s">
        <v>2325</v>
      </c>
      <c r="AL295" s="230"/>
      <c r="AM295" s="230"/>
      <c r="AN295" s="230"/>
      <c r="AP295" t="s">
        <v>689</v>
      </c>
      <c r="AW295">
        <v>1010317395</v>
      </c>
    </row>
    <row r="296" spans="1:49" customFormat="1" ht="15" x14ac:dyDescent="0.25">
      <c r="A296">
        <v>422730</v>
      </c>
      <c r="B296" t="s">
        <v>1298</v>
      </c>
      <c r="C296" t="s">
        <v>982</v>
      </c>
      <c r="D296" t="s">
        <v>318</v>
      </c>
      <c r="E296" t="s">
        <v>79</v>
      </c>
      <c r="F296" s="148">
        <v>29491</v>
      </c>
      <c r="G296" t="s">
        <v>27</v>
      </c>
      <c r="H296" t="s">
        <v>24</v>
      </c>
      <c r="I296" t="s">
        <v>712</v>
      </c>
      <c r="J296" t="s">
        <v>25</v>
      </c>
      <c r="K296">
        <v>1998</v>
      </c>
      <c r="L296" t="s">
        <v>27</v>
      </c>
      <c r="M296" t="s">
        <v>27</v>
      </c>
      <c r="N296" s="230"/>
      <c r="Y296" t="s">
        <v>702</v>
      </c>
      <c r="AG296" t="s">
        <v>2221</v>
      </c>
      <c r="AL296" s="230"/>
      <c r="AM296" s="230"/>
      <c r="AN296" s="230"/>
      <c r="AW296">
        <v>1030100392</v>
      </c>
    </row>
    <row r="297" spans="1:49" customFormat="1" ht="15" x14ac:dyDescent="0.25">
      <c r="A297">
        <v>423455</v>
      </c>
      <c r="B297" t="s">
        <v>2201</v>
      </c>
      <c r="C297" t="s">
        <v>338</v>
      </c>
      <c r="D297" t="s">
        <v>509</v>
      </c>
      <c r="E297" t="s">
        <v>79</v>
      </c>
      <c r="F297" s="148">
        <v>0</v>
      </c>
      <c r="H297" t="s">
        <v>24</v>
      </c>
      <c r="I297" t="s">
        <v>769</v>
      </c>
      <c r="J297" t="s">
        <v>23</v>
      </c>
      <c r="K297">
        <v>2017</v>
      </c>
      <c r="L297" t="s">
        <v>27</v>
      </c>
      <c r="M297" t="s">
        <v>27</v>
      </c>
      <c r="N297" s="230"/>
      <c r="Y297" t="s">
        <v>702</v>
      </c>
      <c r="AG297" t="s">
        <v>2221</v>
      </c>
      <c r="AI297">
        <v>997239381</v>
      </c>
      <c r="AK297" t="s">
        <v>27</v>
      </c>
      <c r="AL297" s="230"/>
      <c r="AM297" s="230"/>
      <c r="AN297" s="230"/>
      <c r="AW297">
        <v>1010625201</v>
      </c>
    </row>
    <row r="298" spans="1:49" customFormat="1" ht="15" x14ac:dyDescent="0.25">
      <c r="A298">
        <v>423483</v>
      </c>
      <c r="B298" t="s">
        <v>2202</v>
      </c>
      <c r="C298" t="s">
        <v>344</v>
      </c>
      <c r="D298" t="s">
        <v>336</v>
      </c>
      <c r="E298" t="s">
        <v>79</v>
      </c>
      <c r="F298" s="148">
        <v>35431</v>
      </c>
      <c r="G298" t="s">
        <v>27</v>
      </c>
      <c r="H298" t="s">
        <v>24</v>
      </c>
      <c r="I298" t="s">
        <v>769</v>
      </c>
      <c r="M298" t="s">
        <v>27</v>
      </c>
      <c r="N298" s="230"/>
      <c r="Y298" t="s">
        <v>702</v>
      </c>
      <c r="AG298" t="s">
        <v>2221</v>
      </c>
      <c r="AI298">
        <v>941514611</v>
      </c>
      <c r="AK298" t="s">
        <v>27</v>
      </c>
      <c r="AL298" s="230"/>
      <c r="AM298" s="230"/>
      <c r="AN298" s="230"/>
      <c r="AW298">
        <v>1010127364</v>
      </c>
    </row>
    <row r="299" spans="1:49" customFormat="1" ht="15" x14ac:dyDescent="0.25">
      <c r="A299">
        <v>423683</v>
      </c>
      <c r="B299" t="s">
        <v>1441</v>
      </c>
      <c r="C299" t="s">
        <v>1442</v>
      </c>
      <c r="D299" t="s">
        <v>541</v>
      </c>
      <c r="E299" t="s">
        <v>78</v>
      </c>
      <c r="F299" s="148">
        <v>36207</v>
      </c>
      <c r="G299" t="s">
        <v>27</v>
      </c>
      <c r="H299" t="s">
        <v>24</v>
      </c>
      <c r="I299" t="s">
        <v>712</v>
      </c>
      <c r="J299" t="s">
        <v>23</v>
      </c>
      <c r="K299">
        <v>2017</v>
      </c>
      <c r="L299" t="s">
        <v>27</v>
      </c>
      <c r="M299" t="s">
        <v>27</v>
      </c>
      <c r="N299" s="230"/>
      <c r="Y299" t="s">
        <v>702</v>
      </c>
      <c r="AG299" t="s">
        <v>2295</v>
      </c>
      <c r="AI299">
        <v>969341570</v>
      </c>
      <c r="AK299" t="s">
        <v>27</v>
      </c>
      <c r="AL299" s="230"/>
      <c r="AM299" s="230"/>
      <c r="AN299" s="230"/>
      <c r="AW299">
        <v>1040017521</v>
      </c>
    </row>
    <row r="300" spans="1:49" customFormat="1" ht="15" x14ac:dyDescent="0.25">
      <c r="A300">
        <v>423941</v>
      </c>
      <c r="B300" t="s">
        <v>2203</v>
      </c>
      <c r="C300" t="s">
        <v>487</v>
      </c>
      <c r="D300" t="s">
        <v>612</v>
      </c>
      <c r="E300" t="s">
        <v>79</v>
      </c>
      <c r="F300" s="148">
        <v>0</v>
      </c>
      <c r="H300" t="s">
        <v>28</v>
      </c>
      <c r="I300" t="s">
        <v>712</v>
      </c>
      <c r="J300" t="s">
        <v>23</v>
      </c>
      <c r="K300">
        <v>2013</v>
      </c>
      <c r="L300" t="s">
        <v>27</v>
      </c>
      <c r="M300" t="s">
        <v>679</v>
      </c>
      <c r="N300" s="230"/>
      <c r="Y300" t="s">
        <v>702</v>
      </c>
      <c r="AG300" t="s">
        <v>2221</v>
      </c>
      <c r="AI300">
        <v>991204477</v>
      </c>
      <c r="AK300" t="s">
        <v>27</v>
      </c>
      <c r="AL300" s="230"/>
      <c r="AM300" s="230"/>
      <c r="AN300" s="230"/>
    </row>
    <row r="301" spans="1:49" customFormat="1" ht="15" x14ac:dyDescent="0.25">
      <c r="A301">
        <v>423963</v>
      </c>
      <c r="B301" t="s">
        <v>1479</v>
      </c>
      <c r="C301" t="s">
        <v>528</v>
      </c>
      <c r="D301" t="s">
        <v>633</v>
      </c>
      <c r="E301" t="s">
        <v>79</v>
      </c>
      <c r="F301" s="148">
        <v>33164</v>
      </c>
      <c r="G301" t="s">
        <v>247</v>
      </c>
      <c r="H301" t="s">
        <v>28</v>
      </c>
      <c r="I301" t="s">
        <v>712</v>
      </c>
      <c r="J301" t="s">
        <v>23</v>
      </c>
      <c r="K301">
        <v>2008</v>
      </c>
      <c r="L301" t="s">
        <v>27</v>
      </c>
      <c r="M301" t="s">
        <v>679</v>
      </c>
      <c r="N301" s="230"/>
      <c r="O301">
        <v>537</v>
      </c>
      <c r="P301" s="148">
        <v>45711</v>
      </c>
      <c r="Q301">
        <v>100000</v>
      </c>
      <c r="Y301" t="s">
        <v>702</v>
      </c>
      <c r="AG301" t="s">
        <v>2221</v>
      </c>
      <c r="AL301" s="230"/>
      <c r="AM301" s="230"/>
      <c r="AN301" s="230"/>
      <c r="AP301" t="s">
        <v>689</v>
      </c>
    </row>
    <row r="302" spans="1:49" customFormat="1" ht="15" x14ac:dyDescent="0.25">
      <c r="A302">
        <v>424012</v>
      </c>
      <c r="B302" t="s">
        <v>2204</v>
      </c>
      <c r="C302" t="s">
        <v>561</v>
      </c>
      <c r="D302" t="s">
        <v>425</v>
      </c>
      <c r="E302" t="s">
        <v>79</v>
      </c>
      <c r="F302" s="148">
        <v>34056</v>
      </c>
      <c r="G302" t="s">
        <v>27</v>
      </c>
      <c r="H302" t="s">
        <v>24</v>
      </c>
      <c r="I302" t="s">
        <v>712</v>
      </c>
      <c r="J302" t="s">
        <v>25</v>
      </c>
      <c r="K302">
        <v>2013</v>
      </c>
      <c r="L302" t="s">
        <v>27</v>
      </c>
      <c r="M302" t="s">
        <v>27</v>
      </c>
      <c r="N302" s="230"/>
      <c r="O302">
        <v>500</v>
      </c>
      <c r="P302" s="148">
        <v>45708</v>
      </c>
      <c r="Q302">
        <v>100000</v>
      </c>
      <c r="Y302" t="s">
        <v>702</v>
      </c>
      <c r="AG302" t="s">
        <v>2221</v>
      </c>
      <c r="AI302">
        <v>951418125</v>
      </c>
      <c r="AK302" t="s">
        <v>27</v>
      </c>
      <c r="AL302" s="230"/>
      <c r="AM302" s="230"/>
      <c r="AN302" s="230"/>
      <c r="AW302">
        <v>1030053401</v>
      </c>
    </row>
    <row r="303" spans="1:49" customFormat="1" ht="15" x14ac:dyDescent="0.25">
      <c r="A303">
        <v>424054</v>
      </c>
      <c r="B303" t="s">
        <v>1494</v>
      </c>
      <c r="C303" t="s">
        <v>506</v>
      </c>
      <c r="D303" t="s">
        <v>263</v>
      </c>
      <c r="E303" t="s">
        <v>79</v>
      </c>
      <c r="F303" s="148">
        <v>35268</v>
      </c>
      <c r="G303" t="s">
        <v>27</v>
      </c>
      <c r="H303" t="s">
        <v>24</v>
      </c>
      <c r="I303" t="s">
        <v>769</v>
      </c>
      <c r="J303" t="s">
        <v>25</v>
      </c>
      <c r="K303">
        <v>2016</v>
      </c>
      <c r="L303" t="s">
        <v>27</v>
      </c>
      <c r="M303" t="s">
        <v>27</v>
      </c>
      <c r="N303" s="230"/>
      <c r="Y303" t="s">
        <v>702</v>
      </c>
      <c r="AG303" t="s">
        <v>2221</v>
      </c>
      <c r="AI303">
        <v>969146629</v>
      </c>
      <c r="AK303" t="s">
        <v>2242</v>
      </c>
      <c r="AL303" s="230"/>
      <c r="AM303" s="230"/>
      <c r="AN303" s="230"/>
      <c r="AW303">
        <v>1040296274</v>
      </c>
    </row>
    <row r="304" spans="1:49" customFormat="1" ht="15" x14ac:dyDescent="0.25">
      <c r="A304">
        <v>424131</v>
      </c>
      <c r="B304" t="s">
        <v>1502</v>
      </c>
      <c r="C304" t="s">
        <v>1503</v>
      </c>
      <c r="D304" t="s">
        <v>246</v>
      </c>
      <c r="E304" t="s">
        <v>79</v>
      </c>
      <c r="F304" s="148">
        <v>36164</v>
      </c>
      <c r="G304" t="s">
        <v>389</v>
      </c>
      <c r="H304" t="s">
        <v>24</v>
      </c>
      <c r="I304" t="s">
        <v>769</v>
      </c>
      <c r="J304" t="s">
        <v>23</v>
      </c>
      <c r="K304">
        <v>2017</v>
      </c>
      <c r="L304" t="s">
        <v>39</v>
      </c>
      <c r="M304" t="s">
        <v>39</v>
      </c>
      <c r="N304" s="230"/>
      <c r="Y304" t="s">
        <v>702</v>
      </c>
      <c r="AG304" t="s">
        <v>2221</v>
      </c>
      <c r="AI304">
        <v>994242150</v>
      </c>
      <c r="AK304" t="s">
        <v>389</v>
      </c>
      <c r="AL304" s="230"/>
      <c r="AM304" s="230"/>
      <c r="AN304" s="230"/>
      <c r="AP304" t="s">
        <v>689</v>
      </c>
      <c r="AW304">
        <v>3330062093</v>
      </c>
    </row>
    <row r="305" spans="1:49" customFormat="1" ht="15" x14ac:dyDescent="0.25">
      <c r="A305">
        <v>424258</v>
      </c>
      <c r="B305" t="s">
        <v>1534</v>
      </c>
      <c r="C305" t="s">
        <v>275</v>
      </c>
      <c r="D305" t="s">
        <v>255</v>
      </c>
      <c r="E305" t="s">
        <v>78</v>
      </c>
      <c r="F305" s="148">
        <v>36526</v>
      </c>
      <c r="G305" t="s">
        <v>27</v>
      </c>
      <c r="H305" t="s">
        <v>24</v>
      </c>
      <c r="I305" t="s">
        <v>712</v>
      </c>
      <c r="J305" t="s">
        <v>23</v>
      </c>
      <c r="K305">
        <v>2017</v>
      </c>
      <c r="L305" t="s">
        <v>27</v>
      </c>
      <c r="N305" s="230"/>
      <c r="Y305" t="s">
        <v>702</v>
      </c>
      <c r="AI305">
        <v>930878016</v>
      </c>
      <c r="AL305" s="230"/>
      <c r="AM305" s="230"/>
      <c r="AN305" s="230"/>
      <c r="AW305">
        <v>14010029890</v>
      </c>
    </row>
    <row r="306" spans="1:49" customFormat="1" ht="15" x14ac:dyDescent="0.25">
      <c r="A306">
        <v>424710</v>
      </c>
      <c r="B306" t="s">
        <v>1601</v>
      </c>
      <c r="C306" t="s">
        <v>1201</v>
      </c>
      <c r="D306" t="s">
        <v>263</v>
      </c>
      <c r="E306" t="s">
        <v>79</v>
      </c>
      <c r="F306" s="148">
        <v>35078</v>
      </c>
      <c r="I306" t="s">
        <v>712</v>
      </c>
      <c r="N306" s="230"/>
      <c r="Y306" t="s">
        <v>702</v>
      </c>
      <c r="AL306" s="230"/>
      <c r="AM306" s="230"/>
      <c r="AN306" s="230"/>
      <c r="AP306" t="s">
        <v>689</v>
      </c>
    </row>
    <row r="307" spans="1:49" customFormat="1" ht="15" x14ac:dyDescent="0.25">
      <c r="A307">
        <v>424750</v>
      </c>
      <c r="B307" t="s">
        <v>1605</v>
      </c>
      <c r="C307" t="s">
        <v>394</v>
      </c>
      <c r="D307" t="s">
        <v>424</v>
      </c>
      <c r="E307" t="s">
        <v>79</v>
      </c>
      <c r="F307" s="148">
        <v>29330</v>
      </c>
      <c r="G307" t="s">
        <v>27</v>
      </c>
      <c r="H307" t="s">
        <v>24</v>
      </c>
      <c r="I307" t="s">
        <v>712</v>
      </c>
      <c r="J307" t="s">
        <v>25</v>
      </c>
      <c r="K307">
        <v>1998</v>
      </c>
      <c r="L307" t="s">
        <v>27</v>
      </c>
      <c r="N307" s="230"/>
      <c r="Y307" t="s">
        <v>702</v>
      </c>
      <c r="AG307" t="s">
        <v>2221</v>
      </c>
      <c r="AI307">
        <v>932246626</v>
      </c>
      <c r="AK307" t="s">
        <v>2360</v>
      </c>
      <c r="AL307" s="230"/>
      <c r="AM307" s="230"/>
      <c r="AN307" s="230"/>
      <c r="AP307" t="s">
        <v>689</v>
      </c>
      <c r="AW307">
        <v>10160103106</v>
      </c>
    </row>
    <row r="308" spans="1:49" customFormat="1" ht="15" x14ac:dyDescent="0.25">
      <c r="A308">
        <v>424794</v>
      </c>
      <c r="B308" t="s">
        <v>1611</v>
      </c>
      <c r="C308" t="s">
        <v>296</v>
      </c>
      <c r="D308" t="s">
        <v>263</v>
      </c>
      <c r="E308" t="s">
        <v>79</v>
      </c>
      <c r="F308" s="148">
        <v>34596</v>
      </c>
      <c r="G308" t="s">
        <v>301</v>
      </c>
      <c r="H308" t="s">
        <v>24</v>
      </c>
      <c r="I308" t="s">
        <v>712</v>
      </c>
      <c r="J308" t="s">
        <v>23</v>
      </c>
      <c r="K308">
        <v>2013</v>
      </c>
      <c r="L308" t="s">
        <v>39</v>
      </c>
      <c r="M308" t="s">
        <v>39</v>
      </c>
      <c r="N308" s="230"/>
      <c r="Y308" t="s">
        <v>702</v>
      </c>
      <c r="AG308" t="s">
        <v>2221</v>
      </c>
      <c r="AI308">
        <v>945311313</v>
      </c>
      <c r="AK308" t="s">
        <v>301</v>
      </c>
      <c r="AL308" s="230"/>
      <c r="AM308" s="230"/>
      <c r="AN308" s="230"/>
      <c r="AW308">
        <v>3080091984</v>
      </c>
    </row>
    <row r="309" spans="1:49" customFormat="1" ht="15" x14ac:dyDescent="0.25">
      <c r="A309">
        <v>424795</v>
      </c>
      <c r="B309" t="s">
        <v>1612</v>
      </c>
      <c r="C309" t="s">
        <v>254</v>
      </c>
      <c r="D309" t="s">
        <v>300</v>
      </c>
      <c r="E309" t="s">
        <v>79</v>
      </c>
      <c r="F309" s="148">
        <v>35986</v>
      </c>
      <c r="G309" t="s">
        <v>27</v>
      </c>
      <c r="H309" t="s">
        <v>24</v>
      </c>
      <c r="I309" t="s">
        <v>712</v>
      </c>
      <c r="J309" t="s">
        <v>23</v>
      </c>
      <c r="K309">
        <v>2017</v>
      </c>
      <c r="L309" t="s">
        <v>27</v>
      </c>
      <c r="M309" t="s">
        <v>27</v>
      </c>
      <c r="N309" s="230"/>
      <c r="Y309" t="s">
        <v>702</v>
      </c>
      <c r="AG309" t="s">
        <v>2221</v>
      </c>
      <c r="AI309">
        <v>937918525</v>
      </c>
      <c r="AK309" t="s">
        <v>2361</v>
      </c>
      <c r="AL309" s="230"/>
      <c r="AM309" s="230"/>
      <c r="AN309" s="230"/>
      <c r="AW309">
        <v>1020255755</v>
      </c>
    </row>
    <row r="310" spans="1:49" customFormat="1" ht="15" x14ac:dyDescent="0.25">
      <c r="A310">
        <v>424999</v>
      </c>
      <c r="B310" t="s">
        <v>1649</v>
      </c>
      <c r="C310" t="s">
        <v>275</v>
      </c>
      <c r="D310" t="s">
        <v>507</v>
      </c>
      <c r="E310" t="s">
        <v>78</v>
      </c>
      <c r="F310" s="148">
        <v>36161</v>
      </c>
      <c r="I310" t="s">
        <v>712</v>
      </c>
      <c r="N310" s="230"/>
      <c r="Y310" t="s">
        <v>702</v>
      </c>
      <c r="AL310" s="230"/>
      <c r="AM310" s="230"/>
      <c r="AN310" s="230"/>
    </row>
    <row r="311" spans="1:49" customFormat="1" ht="15" x14ac:dyDescent="0.25">
      <c r="A311">
        <v>425067</v>
      </c>
      <c r="B311" t="s">
        <v>1652</v>
      </c>
      <c r="C311" t="s">
        <v>608</v>
      </c>
      <c r="D311" t="s">
        <v>1521</v>
      </c>
      <c r="E311" t="s">
        <v>79</v>
      </c>
      <c r="F311" s="148">
        <v>36161</v>
      </c>
      <c r="I311" t="s">
        <v>712</v>
      </c>
      <c r="N311" s="230"/>
      <c r="Y311" t="s">
        <v>702</v>
      </c>
      <c r="AL311" s="230"/>
      <c r="AM311" s="230"/>
      <c r="AN311" s="230"/>
      <c r="AP311" t="s">
        <v>688</v>
      </c>
      <c r="AQ311" t="s">
        <v>688</v>
      </c>
    </row>
    <row r="312" spans="1:49" customFormat="1" ht="15" x14ac:dyDescent="0.25">
      <c r="A312">
        <v>425073</v>
      </c>
      <c r="B312" t="s">
        <v>1654</v>
      </c>
      <c r="C312" t="s">
        <v>481</v>
      </c>
      <c r="D312" t="s">
        <v>476</v>
      </c>
      <c r="E312" t="s">
        <v>79</v>
      </c>
      <c r="F312" s="148">
        <v>35823</v>
      </c>
      <c r="G312" t="s">
        <v>27</v>
      </c>
      <c r="H312" t="s">
        <v>24</v>
      </c>
      <c r="I312" t="s">
        <v>712</v>
      </c>
      <c r="J312" t="s">
        <v>25</v>
      </c>
      <c r="K312">
        <v>2015</v>
      </c>
      <c r="L312" t="s">
        <v>243</v>
      </c>
      <c r="M312" t="s">
        <v>27</v>
      </c>
      <c r="N312" s="230"/>
      <c r="Y312" t="s">
        <v>702</v>
      </c>
      <c r="AG312" t="s">
        <v>2221</v>
      </c>
      <c r="AI312">
        <v>949770863</v>
      </c>
      <c r="AK312" t="s">
        <v>2222</v>
      </c>
      <c r="AL312" s="230"/>
      <c r="AM312" s="230"/>
      <c r="AN312" s="230"/>
      <c r="AP312" t="s">
        <v>689</v>
      </c>
      <c r="AQ312" t="s">
        <v>688</v>
      </c>
      <c r="AW312">
        <v>1040248996</v>
      </c>
    </row>
    <row r="313" spans="1:49" customFormat="1" ht="15" x14ac:dyDescent="0.25">
      <c r="A313">
        <v>425268</v>
      </c>
      <c r="B313" t="s">
        <v>1666</v>
      </c>
      <c r="C313" t="s">
        <v>277</v>
      </c>
      <c r="D313" t="s">
        <v>260</v>
      </c>
      <c r="E313" t="s">
        <v>78</v>
      </c>
      <c r="F313" s="148">
        <v>35601</v>
      </c>
      <c r="G313" t="s">
        <v>301</v>
      </c>
      <c r="H313" t="s">
        <v>24</v>
      </c>
      <c r="I313" t="s">
        <v>712</v>
      </c>
      <c r="J313" t="s">
        <v>25</v>
      </c>
      <c r="K313">
        <v>2016</v>
      </c>
      <c r="L313" t="s">
        <v>27</v>
      </c>
      <c r="M313" t="s">
        <v>39</v>
      </c>
      <c r="N313" s="230"/>
      <c r="Y313" t="s">
        <v>702</v>
      </c>
      <c r="AG313" t="s">
        <v>631</v>
      </c>
      <c r="AI313">
        <v>959174383</v>
      </c>
      <c r="AK313" t="s">
        <v>27</v>
      </c>
      <c r="AL313" s="230"/>
      <c r="AM313" s="230"/>
      <c r="AN313" s="230"/>
      <c r="AW313">
        <v>3080099532</v>
      </c>
    </row>
    <row r="314" spans="1:49" customFormat="1" ht="15" x14ac:dyDescent="0.25">
      <c r="A314">
        <v>413542</v>
      </c>
      <c r="B314" t="s">
        <v>832</v>
      </c>
      <c r="C314" t="s">
        <v>531</v>
      </c>
      <c r="D314" t="s">
        <v>748</v>
      </c>
      <c r="E314" t="s">
        <v>79</v>
      </c>
      <c r="F314" s="148">
        <v>32527</v>
      </c>
      <c r="I314" t="s">
        <v>712</v>
      </c>
      <c r="N314" s="230"/>
      <c r="Y314" t="s">
        <v>2210</v>
      </c>
      <c r="AL314" s="230"/>
      <c r="AM314" s="230"/>
      <c r="AN314" s="230"/>
      <c r="AP314" t="s">
        <v>689</v>
      </c>
    </row>
    <row r="315" spans="1:49" customFormat="1" ht="15" x14ac:dyDescent="0.25">
      <c r="A315">
        <v>416997</v>
      </c>
      <c r="B315" t="s">
        <v>885</v>
      </c>
      <c r="C315" t="s">
        <v>886</v>
      </c>
      <c r="D315" t="s">
        <v>568</v>
      </c>
      <c r="E315" t="s">
        <v>79</v>
      </c>
      <c r="F315" s="148">
        <v>35065</v>
      </c>
      <c r="G315" t="s">
        <v>27</v>
      </c>
      <c r="H315" t="s">
        <v>24</v>
      </c>
      <c r="I315" t="s">
        <v>712</v>
      </c>
      <c r="J315" t="s">
        <v>25</v>
      </c>
      <c r="K315">
        <v>2014</v>
      </c>
      <c r="L315" t="s">
        <v>27</v>
      </c>
      <c r="M315" t="s">
        <v>27</v>
      </c>
      <c r="N315" s="230"/>
      <c r="Y315" t="s">
        <v>2210</v>
      </c>
      <c r="AG315" t="s">
        <v>2221</v>
      </c>
      <c r="AL315" s="230"/>
      <c r="AM315" s="230"/>
      <c r="AN315" s="230"/>
      <c r="AP315" t="s">
        <v>689</v>
      </c>
      <c r="AW315">
        <v>1040353786</v>
      </c>
    </row>
    <row r="316" spans="1:49" customFormat="1" ht="15" x14ac:dyDescent="0.25">
      <c r="A316">
        <v>417543</v>
      </c>
      <c r="B316" t="s">
        <v>2283</v>
      </c>
      <c r="C316" t="s">
        <v>244</v>
      </c>
      <c r="D316" t="s">
        <v>260</v>
      </c>
      <c r="E316" t="s">
        <v>79</v>
      </c>
      <c r="F316" s="148">
        <v>31778</v>
      </c>
      <c r="G316" t="s">
        <v>27</v>
      </c>
      <c r="H316" t="s">
        <v>24</v>
      </c>
      <c r="I316" t="s">
        <v>712</v>
      </c>
      <c r="M316" t="s">
        <v>39</v>
      </c>
      <c r="N316" s="230"/>
      <c r="Y316" t="s">
        <v>2210</v>
      </c>
      <c r="AG316" t="s">
        <v>2221</v>
      </c>
      <c r="AI316">
        <v>990439283</v>
      </c>
      <c r="AL316" s="230"/>
      <c r="AM316" s="230"/>
      <c r="AN316" s="230"/>
      <c r="AW316">
        <v>3280021848</v>
      </c>
    </row>
    <row r="317" spans="1:49" customFormat="1" ht="15" x14ac:dyDescent="0.25">
      <c r="A317">
        <v>417679</v>
      </c>
      <c r="B317" t="s">
        <v>903</v>
      </c>
      <c r="C317" t="s">
        <v>257</v>
      </c>
      <c r="D317" t="s">
        <v>294</v>
      </c>
      <c r="E317" t="s">
        <v>78</v>
      </c>
      <c r="F317" s="148">
        <v>35094</v>
      </c>
      <c r="G317" t="s">
        <v>27</v>
      </c>
      <c r="H317" t="s">
        <v>24</v>
      </c>
      <c r="I317" t="s">
        <v>712</v>
      </c>
      <c r="J317" t="s">
        <v>23</v>
      </c>
      <c r="K317">
        <v>2013</v>
      </c>
      <c r="L317" t="s">
        <v>27</v>
      </c>
      <c r="N317" s="230"/>
      <c r="Y317" t="s">
        <v>2210</v>
      </c>
      <c r="AL317" s="230"/>
      <c r="AM317" s="230"/>
      <c r="AN317" s="230"/>
    </row>
    <row r="318" spans="1:49" customFormat="1" ht="15" x14ac:dyDescent="0.25">
      <c r="A318">
        <v>417799</v>
      </c>
      <c r="B318" t="s">
        <v>906</v>
      </c>
      <c r="C318" t="s">
        <v>594</v>
      </c>
      <c r="D318" t="s">
        <v>351</v>
      </c>
      <c r="E318" t="s">
        <v>79</v>
      </c>
      <c r="F318" s="148">
        <v>29759</v>
      </c>
      <c r="G318" t="s">
        <v>907</v>
      </c>
      <c r="H318" t="s">
        <v>24</v>
      </c>
      <c r="I318" t="s">
        <v>712</v>
      </c>
      <c r="J318" t="s">
        <v>25</v>
      </c>
      <c r="K318">
        <v>1999</v>
      </c>
      <c r="L318" t="s">
        <v>27</v>
      </c>
      <c r="M318" t="s">
        <v>27</v>
      </c>
      <c r="N318" s="230"/>
      <c r="Y318" t="s">
        <v>2210</v>
      </c>
      <c r="AG318" t="s">
        <v>2221</v>
      </c>
      <c r="AI318">
        <v>993808231</v>
      </c>
      <c r="AK318" t="s">
        <v>27</v>
      </c>
      <c r="AL318" s="230"/>
      <c r="AM318" s="230"/>
      <c r="AN318" s="230"/>
      <c r="AP318" t="s">
        <v>689</v>
      </c>
      <c r="AW318">
        <v>1030061225</v>
      </c>
    </row>
    <row r="319" spans="1:49" customFormat="1" ht="15" x14ac:dyDescent="0.25">
      <c r="A319">
        <v>417876</v>
      </c>
      <c r="B319" t="s">
        <v>908</v>
      </c>
      <c r="C319" t="s">
        <v>501</v>
      </c>
      <c r="D319" t="s">
        <v>500</v>
      </c>
      <c r="E319" t="s">
        <v>79</v>
      </c>
      <c r="F319" s="148">
        <v>35065</v>
      </c>
      <c r="G319" t="s">
        <v>27</v>
      </c>
      <c r="H319" t="s">
        <v>24</v>
      </c>
      <c r="I319" t="s">
        <v>712</v>
      </c>
      <c r="J319" t="s">
        <v>25</v>
      </c>
      <c r="K319">
        <v>2015</v>
      </c>
      <c r="L319" t="s">
        <v>27</v>
      </c>
      <c r="M319" t="s">
        <v>27</v>
      </c>
      <c r="N319" s="230"/>
      <c r="Y319" t="s">
        <v>2210</v>
      </c>
      <c r="AG319" t="s">
        <v>2221</v>
      </c>
      <c r="AI319">
        <v>944764020</v>
      </c>
      <c r="AK319" t="s">
        <v>2222</v>
      </c>
      <c r="AL319" s="230"/>
      <c r="AM319" s="230"/>
      <c r="AN319" s="230"/>
      <c r="AW319">
        <v>1010031467</v>
      </c>
    </row>
    <row r="320" spans="1:49" customFormat="1" ht="15" x14ac:dyDescent="0.25">
      <c r="A320">
        <v>417945</v>
      </c>
      <c r="B320" t="s">
        <v>909</v>
      </c>
      <c r="C320" t="s">
        <v>345</v>
      </c>
      <c r="D320" t="s">
        <v>437</v>
      </c>
      <c r="E320" t="s">
        <v>79</v>
      </c>
      <c r="F320" s="148">
        <v>35145</v>
      </c>
      <c r="G320" t="s">
        <v>27</v>
      </c>
      <c r="H320" t="s">
        <v>24</v>
      </c>
      <c r="I320" t="s">
        <v>712</v>
      </c>
      <c r="J320" t="s">
        <v>23</v>
      </c>
      <c r="K320">
        <v>2013</v>
      </c>
      <c r="L320" t="s">
        <v>39</v>
      </c>
      <c r="M320" t="s">
        <v>46</v>
      </c>
      <c r="N320" s="230"/>
      <c r="Y320" t="s">
        <v>2210</v>
      </c>
      <c r="AG320" t="s">
        <v>2221</v>
      </c>
      <c r="AI320">
        <v>991730847</v>
      </c>
      <c r="AK320" t="s">
        <v>408</v>
      </c>
      <c r="AL320" s="230"/>
      <c r="AM320" s="230"/>
      <c r="AN320" s="230"/>
      <c r="AW320">
        <v>4130035961</v>
      </c>
    </row>
    <row r="321" spans="1:49" customFormat="1" ht="15" x14ac:dyDescent="0.25">
      <c r="A321">
        <v>418145</v>
      </c>
      <c r="B321" t="s">
        <v>918</v>
      </c>
      <c r="C321" t="s">
        <v>629</v>
      </c>
      <c r="D321" t="s">
        <v>359</v>
      </c>
      <c r="E321" t="s">
        <v>78</v>
      </c>
      <c r="F321" s="148">
        <v>35285</v>
      </c>
      <c r="G321" t="s">
        <v>27</v>
      </c>
      <c r="H321" t="s">
        <v>24</v>
      </c>
      <c r="I321" t="s">
        <v>712</v>
      </c>
      <c r="J321" t="s">
        <v>23</v>
      </c>
      <c r="K321">
        <v>2000</v>
      </c>
      <c r="L321" t="s">
        <v>27</v>
      </c>
      <c r="N321" s="230"/>
      <c r="Y321" t="s">
        <v>2210</v>
      </c>
      <c r="AG321" t="s">
        <v>2188</v>
      </c>
      <c r="AI321">
        <v>956740818</v>
      </c>
      <c r="AK321" t="s">
        <v>2286</v>
      </c>
      <c r="AL321" s="230"/>
      <c r="AM321" s="230"/>
      <c r="AN321" s="230"/>
      <c r="AW321">
        <v>12140039281</v>
      </c>
    </row>
    <row r="322" spans="1:49" customFormat="1" ht="15" x14ac:dyDescent="0.25">
      <c r="A322">
        <v>418388</v>
      </c>
      <c r="B322" t="s">
        <v>923</v>
      </c>
      <c r="C322" t="s">
        <v>574</v>
      </c>
      <c r="D322" t="s">
        <v>541</v>
      </c>
      <c r="E322" t="s">
        <v>78</v>
      </c>
      <c r="F322" s="148">
        <v>35229</v>
      </c>
      <c r="G322" t="s">
        <v>27</v>
      </c>
      <c r="H322" t="s">
        <v>24</v>
      </c>
      <c r="I322" t="s">
        <v>712</v>
      </c>
      <c r="J322" t="s">
        <v>23</v>
      </c>
      <c r="K322">
        <v>2014</v>
      </c>
      <c r="L322" t="s">
        <v>27</v>
      </c>
      <c r="N322" s="230"/>
      <c r="Y322" t="s">
        <v>2210</v>
      </c>
      <c r="AG322" t="s">
        <v>2239</v>
      </c>
      <c r="AI322">
        <v>934090226</v>
      </c>
      <c r="AK322" t="s">
        <v>2289</v>
      </c>
      <c r="AL322" s="230"/>
      <c r="AM322" s="230"/>
      <c r="AN322" s="230"/>
      <c r="AP322" t="s">
        <v>689</v>
      </c>
      <c r="AQ322" t="s">
        <v>688</v>
      </c>
    </row>
    <row r="323" spans="1:49" customFormat="1" ht="15" x14ac:dyDescent="0.25">
      <c r="A323">
        <v>419198</v>
      </c>
      <c r="B323" t="s">
        <v>950</v>
      </c>
      <c r="C323" t="s">
        <v>257</v>
      </c>
      <c r="D323" t="s">
        <v>280</v>
      </c>
      <c r="E323" t="s">
        <v>78</v>
      </c>
      <c r="F323" s="148">
        <v>34700</v>
      </c>
      <c r="G323" t="s">
        <v>951</v>
      </c>
      <c r="H323" t="s">
        <v>24</v>
      </c>
      <c r="I323" t="s">
        <v>712</v>
      </c>
      <c r="J323" t="s">
        <v>23</v>
      </c>
      <c r="K323">
        <v>2013</v>
      </c>
      <c r="L323" t="s">
        <v>39</v>
      </c>
      <c r="M323" t="s">
        <v>39</v>
      </c>
      <c r="N323" s="230"/>
      <c r="O323">
        <v>534</v>
      </c>
      <c r="P323" s="148">
        <v>45712</v>
      </c>
      <c r="Q323">
        <v>100000</v>
      </c>
      <c r="Y323" t="s">
        <v>2210</v>
      </c>
      <c r="AG323" t="s">
        <v>256</v>
      </c>
      <c r="AI323">
        <v>947387093</v>
      </c>
      <c r="AK323" t="s">
        <v>27</v>
      </c>
      <c r="AL323" s="230"/>
      <c r="AM323" s="230"/>
      <c r="AN323" s="230"/>
      <c r="AP323" t="s">
        <v>689</v>
      </c>
      <c r="AW323">
        <v>3180078284</v>
      </c>
    </row>
    <row r="324" spans="1:49" customFormat="1" ht="15" x14ac:dyDescent="0.25">
      <c r="A324">
        <v>419200</v>
      </c>
      <c r="B324" t="s">
        <v>952</v>
      </c>
      <c r="C324" t="s">
        <v>426</v>
      </c>
      <c r="D324" t="s">
        <v>569</v>
      </c>
      <c r="E324" t="s">
        <v>78</v>
      </c>
      <c r="F324" s="148">
        <v>33248</v>
      </c>
      <c r="G324" t="s">
        <v>27</v>
      </c>
      <c r="H324" t="s">
        <v>24</v>
      </c>
      <c r="I324" t="s">
        <v>712</v>
      </c>
      <c r="J324" t="s">
        <v>25</v>
      </c>
      <c r="K324">
        <v>2011</v>
      </c>
      <c r="L324" t="s">
        <v>27</v>
      </c>
      <c r="N324" s="230"/>
      <c r="Y324" t="s">
        <v>2210</v>
      </c>
      <c r="AG324" t="s">
        <v>2226</v>
      </c>
      <c r="AI324">
        <v>956562945</v>
      </c>
      <c r="AK324" t="s">
        <v>2291</v>
      </c>
      <c r="AL324" s="230"/>
      <c r="AM324" s="230"/>
      <c r="AN324" s="230"/>
      <c r="AP324" t="s">
        <v>689</v>
      </c>
    </row>
    <row r="325" spans="1:49" customFormat="1" ht="15" x14ac:dyDescent="0.25">
      <c r="A325">
        <v>419358</v>
      </c>
      <c r="B325" t="s">
        <v>965</v>
      </c>
      <c r="C325" t="s">
        <v>377</v>
      </c>
      <c r="D325" t="s">
        <v>319</v>
      </c>
      <c r="E325" t="s">
        <v>78</v>
      </c>
      <c r="F325" s="148">
        <v>34574</v>
      </c>
      <c r="G325" t="s">
        <v>27</v>
      </c>
      <c r="H325" t="s">
        <v>24</v>
      </c>
      <c r="I325" t="s">
        <v>712</v>
      </c>
      <c r="L325" t="s">
        <v>27</v>
      </c>
      <c r="M325" t="s">
        <v>27</v>
      </c>
      <c r="N325" s="230"/>
      <c r="Y325" t="s">
        <v>2210</v>
      </c>
      <c r="AI325">
        <v>969697774</v>
      </c>
      <c r="AL325" s="230"/>
      <c r="AM325" s="230"/>
      <c r="AN325" s="230"/>
      <c r="AP325" t="s">
        <v>689</v>
      </c>
      <c r="AW325">
        <v>1040324699</v>
      </c>
    </row>
    <row r="326" spans="1:49" customFormat="1" ht="15" x14ac:dyDescent="0.25">
      <c r="A326">
        <v>420002</v>
      </c>
      <c r="B326" t="s">
        <v>1016</v>
      </c>
      <c r="C326" t="s">
        <v>675</v>
      </c>
      <c r="D326" t="s">
        <v>437</v>
      </c>
      <c r="E326" t="s">
        <v>78</v>
      </c>
      <c r="F326" s="148">
        <v>35802</v>
      </c>
      <c r="G326" t="s">
        <v>27</v>
      </c>
      <c r="H326" t="s">
        <v>24</v>
      </c>
      <c r="I326" t="s">
        <v>712</v>
      </c>
      <c r="J326" t="s">
        <v>25</v>
      </c>
      <c r="K326">
        <v>2016</v>
      </c>
      <c r="L326" t="s">
        <v>27</v>
      </c>
      <c r="M326" t="s">
        <v>27</v>
      </c>
      <c r="N326" s="230"/>
      <c r="O326">
        <v>282</v>
      </c>
      <c r="P326" s="148">
        <v>45690</v>
      </c>
      <c r="Q326">
        <v>50000</v>
      </c>
      <c r="Y326" t="s">
        <v>2210</v>
      </c>
      <c r="AL326" s="230"/>
      <c r="AM326" s="230"/>
      <c r="AN326" s="230"/>
      <c r="AW326">
        <v>1010073656</v>
      </c>
    </row>
    <row r="327" spans="1:49" customFormat="1" ht="15" x14ac:dyDescent="0.25">
      <c r="A327">
        <v>420165</v>
      </c>
      <c r="B327" t="s">
        <v>1040</v>
      </c>
      <c r="C327" t="s">
        <v>1041</v>
      </c>
      <c r="D327" t="s">
        <v>895</v>
      </c>
      <c r="E327" t="s">
        <v>78</v>
      </c>
      <c r="F327" s="148">
        <v>35273</v>
      </c>
      <c r="G327" t="s">
        <v>27</v>
      </c>
      <c r="H327" t="s">
        <v>24</v>
      </c>
      <c r="I327" t="s">
        <v>712</v>
      </c>
      <c r="J327" t="s">
        <v>25</v>
      </c>
      <c r="K327">
        <v>2015</v>
      </c>
      <c r="L327" t="s">
        <v>27</v>
      </c>
      <c r="M327" t="s">
        <v>27</v>
      </c>
      <c r="N327" s="230"/>
      <c r="Y327" t="s">
        <v>2210</v>
      </c>
      <c r="AG327" t="s">
        <v>2305</v>
      </c>
      <c r="AI327">
        <v>994860584</v>
      </c>
      <c r="AK327" t="s">
        <v>27</v>
      </c>
      <c r="AL327" s="230"/>
      <c r="AM327" s="230"/>
      <c r="AN327" s="230"/>
      <c r="AP327" t="s">
        <v>689</v>
      </c>
      <c r="AW327">
        <v>1020318990</v>
      </c>
    </row>
    <row r="328" spans="1:49" customFormat="1" ht="15" x14ac:dyDescent="0.25">
      <c r="A328">
        <v>420543</v>
      </c>
      <c r="B328" t="s">
        <v>1068</v>
      </c>
      <c r="C328" t="s">
        <v>382</v>
      </c>
      <c r="D328" t="s">
        <v>359</v>
      </c>
      <c r="E328" t="s">
        <v>78</v>
      </c>
      <c r="F328" s="148">
        <v>35878</v>
      </c>
      <c r="I328" t="s">
        <v>712</v>
      </c>
      <c r="N328" s="230"/>
      <c r="Y328" t="s">
        <v>2210</v>
      </c>
      <c r="AL328" s="230"/>
      <c r="AM328" s="230"/>
      <c r="AN328" s="230"/>
    </row>
    <row r="329" spans="1:49" customFormat="1" ht="15" x14ac:dyDescent="0.25">
      <c r="A329">
        <v>420725</v>
      </c>
      <c r="B329" t="s">
        <v>1078</v>
      </c>
      <c r="C329" t="s">
        <v>432</v>
      </c>
      <c r="D329" t="s">
        <v>1079</v>
      </c>
      <c r="E329" t="s">
        <v>78</v>
      </c>
      <c r="F329" s="148">
        <v>32608</v>
      </c>
      <c r="G329" t="s">
        <v>433</v>
      </c>
      <c r="H329" t="s">
        <v>24</v>
      </c>
      <c r="I329" t="s">
        <v>712</v>
      </c>
      <c r="J329" t="s">
        <v>23</v>
      </c>
      <c r="K329">
        <v>2007</v>
      </c>
      <c r="L329" t="s">
        <v>39</v>
      </c>
      <c r="M329" t="s">
        <v>39</v>
      </c>
      <c r="N329" s="230"/>
      <c r="Y329" t="s">
        <v>2210</v>
      </c>
      <c r="AG329" t="s">
        <v>433</v>
      </c>
      <c r="AI329">
        <v>954897166</v>
      </c>
      <c r="AK329" t="s">
        <v>2312</v>
      </c>
      <c r="AL329" s="230"/>
      <c r="AM329" s="230"/>
      <c r="AN329" s="230"/>
      <c r="AP329" t="s">
        <v>689</v>
      </c>
      <c r="AW329">
        <v>3130008526</v>
      </c>
    </row>
    <row r="330" spans="1:49" customFormat="1" ht="15" x14ac:dyDescent="0.25">
      <c r="A330">
        <v>420926</v>
      </c>
      <c r="B330" t="s">
        <v>1093</v>
      </c>
      <c r="C330" t="s">
        <v>292</v>
      </c>
      <c r="D330" t="s">
        <v>260</v>
      </c>
      <c r="E330" t="s">
        <v>78</v>
      </c>
      <c r="F330" s="148">
        <v>35676</v>
      </c>
      <c r="G330" t="s">
        <v>433</v>
      </c>
      <c r="H330" t="s">
        <v>24</v>
      </c>
      <c r="I330" t="s">
        <v>712</v>
      </c>
      <c r="J330" t="s">
        <v>23</v>
      </c>
      <c r="K330">
        <v>2015</v>
      </c>
      <c r="L330" t="s">
        <v>39</v>
      </c>
      <c r="M330" t="s">
        <v>39</v>
      </c>
      <c r="N330" s="230"/>
      <c r="Y330" t="s">
        <v>2210</v>
      </c>
      <c r="AG330" t="s">
        <v>1951</v>
      </c>
      <c r="AI330">
        <v>938670010</v>
      </c>
      <c r="AK330" t="s">
        <v>27</v>
      </c>
      <c r="AL330" s="230"/>
      <c r="AM330" s="230"/>
      <c r="AN330" s="230"/>
      <c r="AW330">
        <v>3280070255</v>
      </c>
    </row>
    <row r="331" spans="1:49" customFormat="1" ht="15" x14ac:dyDescent="0.25">
      <c r="A331">
        <v>421025</v>
      </c>
      <c r="B331" t="s">
        <v>1112</v>
      </c>
      <c r="C331" t="s">
        <v>251</v>
      </c>
      <c r="D331" t="s">
        <v>324</v>
      </c>
      <c r="E331" t="s">
        <v>79</v>
      </c>
      <c r="F331" s="148">
        <v>32940</v>
      </c>
      <c r="G331" t="s">
        <v>27</v>
      </c>
      <c r="H331" t="s">
        <v>24</v>
      </c>
      <c r="I331" t="s">
        <v>712</v>
      </c>
      <c r="J331" t="s">
        <v>23</v>
      </c>
      <c r="K331">
        <v>2008</v>
      </c>
      <c r="L331" t="s">
        <v>27</v>
      </c>
      <c r="N331" s="230"/>
      <c r="Y331" t="s">
        <v>2210</v>
      </c>
      <c r="AG331" t="s">
        <v>2221</v>
      </c>
      <c r="AL331" s="230"/>
      <c r="AM331" s="230"/>
      <c r="AN331" s="230"/>
      <c r="AP331" t="s">
        <v>689</v>
      </c>
    </row>
    <row r="332" spans="1:49" customFormat="1" ht="15" x14ac:dyDescent="0.25">
      <c r="A332">
        <v>421191</v>
      </c>
      <c r="B332" t="s">
        <v>1126</v>
      </c>
      <c r="C332" t="s">
        <v>293</v>
      </c>
      <c r="D332" t="s">
        <v>821</v>
      </c>
      <c r="E332" t="s">
        <v>79</v>
      </c>
      <c r="F332" s="148">
        <v>36161</v>
      </c>
      <c r="G332" t="s">
        <v>27</v>
      </c>
      <c r="H332" t="s">
        <v>24</v>
      </c>
      <c r="I332" t="s">
        <v>769</v>
      </c>
      <c r="J332" t="s">
        <v>25</v>
      </c>
      <c r="K332">
        <v>2016</v>
      </c>
      <c r="L332" t="s">
        <v>27</v>
      </c>
      <c r="M332" t="s">
        <v>27</v>
      </c>
      <c r="N332" s="230"/>
      <c r="Y332" t="s">
        <v>2210</v>
      </c>
      <c r="AG332" t="s">
        <v>2221</v>
      </c>
      <c r="AI332">
        <v>934180923</v>
      </c>
      <c r="AK332" t="s">
        <v>27</v>
      </c>
      <c r="AL332" s="230"/>
      <c r="AM332" s="230"/>
      <c r="AN332" s="230"/>
      <c r="AP332" t="s">
        <v>689</v>
      </c>
      <c r="AW332">
        <v>1020074529</v>
      </c>
    </row>
    <row r="333" spans="1:49" customFormat="1" ht="15" x14ac:dyDescent="0.25">
      <c r="A333">
        <v>421205</v>
      </c>
      <c r="B333" t="s">
        <v>1128</v>
      </c>
      <c r="C333" t="s">
        <v>1129</v>
      </c>
      <c r="D333" t="s">
        <v>359</v>
      </c>
      <c r="E333" t="s">
        <v>79</v>
      </c>
      <c r="F333" s="148">
        <v>36162</v>
      </c>
      <c r="G333" t="s">
        <v>27</v>
      </c>
      <c r="H333" t="s">
        <v>24</v>
      </c>
      <c r="I333" t="s">
        <v>712</v>
      </c>
      <c r="J333" t="s">
        <v>25</v>
      </c>
      <c r="K333">
        <v>2016</v>
      </c>
      <c r="L333" t="s">
        <v>27</v>
      </c>
      <c r="M333" t="s">
        <v>27</v>
      </c>
      <c r="N333" s="230"/>
      <c r="Y333" t="s">
        <v>2210</v>
      </c>
      <c r="AG333" t="s">
        <v>2221</v>
      </c>
      <c r="AL333" s="230"/>
      <c r="AM333" s="230"/>
      <c r="AN333" s="230"/>
      <c r="AP333" t="s">
        <v>689</v>
      </c>
      <c r="AW333">
        <v>1020227714</v>
      </c>
    </row>
    <row r="334" spans="1:49" customFormat="1" ht="15" x14ac:dyDescent="0.25">
      <c r="A334">
        <v>421304</v>
      </c>
      <c r="B334" t="s">
        <v>1138</v>
      </c>
      <c r="C334" t="s">
        <v>284</v>
      </c>
      <c r="D334" t="s">
        <v>351</v>
      </c>
      <c r="E334" t="s">
        <v>78</v>
      </c>
      <c r="F334" s="148">
        <v>36161</v>
      </c>
      <c r="G334" t="s">
        <v>247</v>
      </c>
      <c r="H334" t="s">
        <v>28</v>
      </c>
      <c r="I334" t="s">
        <v>712</v>
      </c>
      <c r="J334" t="s">
        <v>23</v>
      </c>
      <c r="K334">
        <v>2016</v>
      </c>
      <c r="L334" t="s">
        <v>27</v>
      </c>
      <c r="M334" t="s">
        <v>679</v>
      </c>
      <c r="N334" s="230"/>
      <c r="Y334" t="s">
        <v>2210</v>
      </c>
      <c r="AI334">
        <v>937417736</v>
      </c>
      <c r="AL334" s="230"/>
      <c r="AM334" s="230"/>
      <c r="AN334" s="230"/>
    </row>
    <row r="335" spans="1:49" customFormat="1" ht="15" x14ac:dyDescent="0.25">
      <c r="A335">
        <v>421359</v>
      </c>
      <c r="B335" t="s">
        <v>1145</v>
      </c>
      <c r="C335" t="s">
        <v>275</v>
      </c>
      <c r="D335" t="s">
        <v>2314</v>
      </c>
      <c r="E335" t="s">
        <v>79</v>
      </c>
      <c r="F335" s="148">
        <v>35443</v>
      </c>
      <c r="I335" t="s">
        <v>712</v>
      </c>
      <c r="N335" s="230"/>
      <c r="Y335" t="s">
        <v>2210</v>
      </c>
      <c r="AL335" s="230"/>
      <c r="AM335" s="230"/>
      <c r="AN335" s="230"/>
    </row>
    <row r="336" spans="1:49" customFormat="1" ht="15" x14ac:dyDescent="0.25">
      <c r="A336">
        <v>421785</v>
      </c>
      <c r="B336" t="s">
        <v>1184</v>
      </c>
      <c r="C336" t="s">
        <v>305</v>
      </c>
      <c r="D336" t="s">
        <v>1185</v>
      </c>
      <c r="E336" t="s">
        <v>78</v>
      </c>
      <c r="F336" s="148">
        <v>35065</v>
      </c>
      <c r="G336" t="s">
        <v>74</v>
      </c>
      <c r="H336" t="s">
        <v>24</v>
      </c>
      <c r="I336" t="s">
        <v>712</v>
      </c>
      <c r="J336" t="s">
        <v>25</v>
      </c>
      <c r="K336">
        <v>2016</v>
      </c>
      <c r="L336" t="s">
        <v>74</v>
      </c>
      <c r="N336" s="230"/>
      <c r="Y336" t="s">
        <v>2210</v>
      </c>
      <c r="AG336" t="s">
        <v>74</v>
      </c>
      <c r="AI336">
        <v>937734029</v>
      </c>
      <c r="AK336" t="s">
        <v>74</v>
      </c>
      <c r="AL336" s="230"/>
      <c r="AM336" s="230"/>
      <c r="AN336" s="230"/>
      <c r="AW336">
        <v>13010050001</v>
      </c>
    </row>
    <row r="337" spans="1:49" customFormat="1" ht="15" x14ac:dyDescent="0.25">
      <c r="A337">
        <v>421806</v>
      </c>
      <c r="B337" t="s">
        <v>1186</v>
      </c>
      <c r="C337" t="s">
        <v>506</v>
      </c>
      <c r="D337" t="s">
        <v>681</v>
      </c>
      <c r="E337" t="s">
        <v>78</v>
      </c>
      <c r="F337" s="148">
        <v>35618</v>
      </c>
      <c r="I337" t="s">
        <v>712</v>
      </c>
      <c r="N337" s="230"/>
      <c r="Y337" t="s">
        <v>2210</v>
      </c>
      <c r="AL337" s="230"/>
      <c r="AM337" s="230"/>
      <c r="AN337" s="230"/>
    </row>
    <row r="338" spans="1:49" customFormat="1" ht="15" x14ac:dyDescent="0.25">
      <c r="A338">
        <v>421970</v>
      </c>
      <c r="B338" t="s">
        <v>1208</v>
      </c>
      <c r="C338" t="s">
        <v>383</v>
      </c>
      <c r="D338" t="s">
        <v>291</v>
      </c>
      <c r="E338" t="s">
        <v>78</v>
      </c>
      <c r="F338" s="148">
        <v>35982</v>
      </c>
      <c r="G338" t="s">
        <v>27</v>
      </c>
      <c r="H338" t="s">
        <v>24</v>
      </c>
      <c r="I338" t="s">
        <v>712</v>
      </c>
      <c r="J338" t="s">
        <v>23</v>
      </c>
      <c r="K338">
        <v>2016</v>
      </c>
      <c r="L338" t="s">
        <v>27</v>
      </c>
      <c r="M338" t="s">
        <v>27</v>
      </c>
      <c r="N338" s="230"/>
      <c r="Y338" t="s">
        <v>2210</v>
      </c>
      <c r="AG338" t="s">
        <v>2326</v>
      </c>
      <c r="AI338">
        <v>930825733</v>
      </c>
      <c r="AK338" t="s">
        <v>27</v>
      </c>
      <c r="AL338" s="230"/>
      <c r="AM338" s="230"/>
      <c r="AN338" s="230"/>
      <c r="AW338">
        <v>1010355827</v>
      </c>
    </row>
    <row r="339" spans="1:49" customFormat="1" ht="15" x14ac:dyDescent="0.25">
      <c r="A339">
        <v>422023</v>
      </c>
      <c r="B339" t="s">
        <v>1214</v>
      </c>
      <c r="C339" t="s">
        <v>401</v>
      </c>
      <c r="D339" t="s">
        <v>1215</v>
      </c>
      <c r="E339" t="s">
        <v>78</v>
      </c>
      <c r="F339" s="148">
        <v>35154</v>
      </c>
      <c r="G339" t="s">
        <v>27</v>
      </c>
      <c r="H339" t="s">
        <v>24</v>
      </c>
      <c r="I339" t="s">
        <v>712</v>
      </c>
      <c r="J339" t="s">
        <v>25</v>
      </c>
      <c r="K339">
        <v>2014</v>
      </c>
      <c r="L339" t="s">
        <v>27</v>
      </c>
      <c r="M339" t="s">
        <v>27</v>
      </c>
      <c r="N339" s="230"/>
      <c r="Y339" t="s">
        <v>2210</v>
      </c>
      <c r="AI339">
        <v>945814755</v>
      </c>
      <c r="AK339" t="s">
        <v>2328</v>
      </c>
      <c r="AL339" s="230"/>
      <c r="AM339" s="230"/>
      <c r="AN339" s="230"/>
      <c r="AW339">
        <v>1010423772</v>
      </c>
    </row>
    <row r="340" spans="1:49" customFormat="1" ht="15" x14ac:dyDescent="0.25">
      <c r="A340">
        <v>422163</v>
      </c>
      <c r="B340" t="s">
        <v>1228</v>
      </c>
      <c r="C340" t="s">
        <v>1229</v>
      </c>
      <c r="D340" t="s">
        <v>421</v>
      </c>
      <c r="E340" t="s">
        <v>79</v>
      </c>
      <c r="F340" s="148">
        <v>35833</v>
      </c>
      <c r="G340" t="s">
        <v>272</v>
      </c>
      <c r="H340" t="s">
        <v>24</v>
      </c>
      <c r="I340" t="s">
        <v>712</v>
      </c>
      <c r="J340" t="s">
        <v>23</v>
      </c>
      <c r="K340">
        <v>2016</v>
      </c>
      <c r="L340" t="s">
        <v>27</v>
      </c>
      <c r="M340" t="s">
        <v>59</v>
      </c>
      <c r="N340" s="230"/>
      <c r="O340">
        <v>377</v>
      </c>
      <c r="P340" s="148">
        <v>45697</v>
      </c>
      <c r="Q340">
        <v>100000</v>
      </c>
      <c r="Y340" t="s">
        <v>2210</v>
      </c>
      <c r="AG340" t="s">
        <v>2221</v>
      </c>
      <c r="AI340">
        <v>940717265</v>
      </c>
      <c r="AK340" t="s">
        <v>27</v>
      </c>
      <c r="AL340" s="230"/>
      <c r="AM340" s="230"/>
      <c r="AN340" s="230"/>
      <c r="AW340">
        <v>7170072703</v>
      </c>
    </row>
    <row r="341" spans="1:49" customFormat="1" ht="15" x14ac:dyDescent="0.25">
      <c r="A341">
        <v>422563</v>
      </c>
      <c r="B341" t="s">
        <v>1274</v>
      </c>
      <c r="C341" t="s">
        <v>347</v>
      </c>
      <c r="D341" t="s">
        <v>291</v>
      </c>
      <c r="E341" t="s">
        <v>78</v>
      </c>
      <c r="F341" s="148">
        <v>35655</v>
      </c>
      <c r="G341" t="s">
        <v>27</v>
      </c>
      <c r="H341" t="s">
        <v>24</v>
      </c>
      <c r="I341" t="s">
        <v>712</v>
      </c>
      <c r="J341" t="s">
        <v>23</v>
      </c>
      <c r="K341">
        <v>2017</v>
      </c>
      <c r="L341" t="s">
        <v>27</v>
      </c>
      <c r="M341" t="s">
        <v>27</v>
      </c>
      <c r="N341" s="230"/>
      <c r="Y341" t="s">
        <v>2210</v>
      </c>
      <c r="AG341" t="s">
        <v>1724</v>
      </c>
      <c r="AI341">
        <v>935853336</v>
      </c>
      <c r="AK341" t="s">
        <v>2334</v>
      </c>
      <c r="AL341" s="230"/>
      <c r="AM341" s="230"/>
      <c r="AN341" s="230"/>
      <c r="AW341">
        <v>1040403935</v>
      </c>
    </row>
    <row r="342" spans="1:49" customFormat="1" ht="15" x14ac:dyDescent="0.25">
      <c r="A342">
        <v>422583</v>
      </c>
      <c r="B342" t="s">
        <v>1277</v>
      </c>
      <c r="C342" t="s">
        <v>506</v>
      </c>
      <c r="D342" t="s">
        <v>327</v>
      </c>
      <c r="E342" t="s">
        <v>79</v>
      </c>
      <c r="F342" s="148">
        <v>35857</v>
      </c>
      <c r="G342" t="s">
        <v>27</v>
      </c>
      <c r="H342" t="s">
        <v>24</v>
      </c>
      <c r="I342" t="s">
        <v>769</v>
      </c>
      <c r="J342" t="s">
        <v>23</v>
      </c>
      <c r="K342">
        <v>2017</v>
      </c>
      <c r="L342" t="s">
        <v>39</v>
      </c>
      <c r="M342" t="s">
        <v>27</v>
      </c>
      <c r="N342" s="230"/>
      <c r="Y342" t="s">
        <v>2210</v>
      </c>
      <c r="AG342" t="s">
        <v>2221</v>
      </c>
      <c r="AI342">
        <v>996238941</v>
      </c>
      <c r="AK342" t="s">
        <v>27</v>
      </c>
      <c r="AL342" s="230"/>
      <c r="AM342" s="230"/>
      <c r="AN342" s="230"/>
      <c r="AW342">
        <v>1040409739</v>
      </c>
    </row>
    <row r="343" spans="1:49" customFormat="1" ht="15" x14ac:dyDescent="0.25">
      <c r="A343">
        <v>423046</v>
      </c>
      <c r="B343" t="s">
        <v>1342</v>
      </c>
      <c r="C343" t="s">
        <v>1343</v>
      </c>
      <c r="D343" t="s">
        <v>324</v>
      </c>
      <c r="E343" t="s">
        <v>79</v>
      </c>
      <c r="F343" s="148">
        <v>31971</v>
      </c>
      <c r="G343" t="s">
        <v>27</v>
      </c>
      <c r="H343" t="s">
        <v>24</v>
      </c>
      <c r="I343" t="s">
        <v>712</v>
      </c>
      <c r="J343" t="s">
        <v>23</v>
      </c>
      <c r="K343">
        <v>2006</v>
      </c>
      <c r="L343" t="s">
        <v>27</v>
      </c>
      <c r="M343" t="s">
        <v>27</v>
      </c>
      <c r="N343" s="230"/>
      <c r="O343">
        <v>1106</v>
      </c>
      <c r="P343" s="148">
        <v>45792</v>
      </c>
      <c r="Q343">
        <v>100000</v>
      </c>
      <c r="Y343" t="s">
        <v>2210</v>
      </c>
      <c r="AG343" t="s">
        <v>2221</v>
      </c>
      <c r="AI343">
        <v>953582157</v>
      </c>
      <c r="AL343" s="230"/>
      <c r="AM343" s="230"/>
      <c r="AN343" s="230"/>
      <c r="AP343" t="s">
        <v>689</v>
      </c>
      <c r="AW343">
        <v>1030219616</v>
      </c>
    </row>
    <row r="344" spans="1:49" customFormat="1" ht="15" x14ac:dyDescent="0.25">
      <c r="A344">
        <v>423048</v>
      </c>
      <c r="B344" t="s">
        <v>1344</v>
      </c>
      <c r="C344" t="s">
        <v>460</v>
      </c>
      <c r="D344" t="s">
        <v>265</v>
      </c>
      <c r="E344" t="s">
        <v>78</v>
      </c>
      <c r="F344" s="148">
        <v>36455</v>
      </c>
      <c r="G344" t="s">
        <v>27</v>
      </c>
      <c r="H344" t="s">
        <v>24</v>
      </c>
      <c r="I344" t="s">
        <v>712</v>
      </c>
      <c r="J344" t="s">
        <v>23</v>
      </c>
      <c r="K344">
        <v>2017</v>
      </c>
      <c r="L344" t="s">
        <v>27</v>
      </c>
      <c r="M344" t="s">
        <v>27</v>
      </c>
      <c r="N344" s="230"/>
      <c r="O344">
        <v>711</v>
      </c>
      <c r="P344" s="148">
        <v>45722</v>
      </c>
      <c r="Q344">
        <v>50000</v>
      </c>
      <c r="Y344" t="s">
        <v>2210</v>
      </c>
      <c r="AG344" t="s">
        <v>2239</v>
      </c>
      <c r="AI344">
        <v>958682158</v>
      </c>
      <c r="AK344" t="s">
        <v>2289</v>
      </c>
      <c r="AL344" s="230"/>
      <c r="AM344" s="230"/>
      <c r="AN344" s="230"/>
      <c r="AW344">
        <v>1020073305</v>
      </c>
    </row>
    <row r="345" spans="1:49" customFormat="1" ht="15" x14ac:dyDescent="0.25">
      <c r="A345">
        <v>423135</v>
      </c>
      <c r="B345" t="s">
        <v>1355</v>
      </c>
      <c r="C345" t="s">
        <v>348</v>
      </c>
      <c r="D345" t="s">
        <v>327</v>
      </c>
      <c r="E345" t="s">
        <v>79</v>
      </c>
      <c r="F345" s="148">
        <v>34637</v>
      </c>
      <c r="G345" t="s">
        <v>27</v>
      </c>
      <c r="H345" t="s">
        <v>24</v>
      </c>
      <c r="I345" t="s">
        <v>712</v>
      </c>
      <c r="J345" t="s">
        <v>25</v>
      </c>
      <c r="K345">
        <v>2014</v>
      </c>
      <c r="L345" t="s">
        <v>27</v>
      </c>
      <c r="M345" t="s">
        <v>27</v>
      </c>
      <c r="N345" s="230"/>
      <c r="Y345" t="s">
        <v>2210</v>
      </c>
      <c r="AG345" t="s">
        <v>2221</v>
      </c>
      <c r="AI345">
        <v>991326995</v>
      </c>
      <c r="AK345" t="s">
        <v>2297</v>
      </c>
      <c r="AL345" s="230"/>
      <c r="AM345" s="230"/>
      <c r="AN345" s="230"/>
      <c r="AW345">
        <v>1020116593</v>
      </c>
    </row>
    <row r="346" spans="1:49" customFormat="1" ht="15" x14ac:dyDescent="0.25">
      <c r="A346">
        <v>423185</v>
      </c>
      <c r="B346" t="s">
        <v>1364</v>
      </c>
      <c r="C346" t="s">
        <v>282</v>
      </c>
      <c r="D346" t="s">
        <v>566</v>
      </c>
      <c r="E346" t="s">
        <v>79</v>
      </c>
      <c r="F346" s="148">
        <v>35441</v>
      </c>
      <c r="G346" t="s">
        <v>74</v>
      </c>
      <c r="H346" t="s">
        <v>24</v>
      </c>
      <c r="I346" t="s">
        <v>769</v>
      </c>
      <c r="J346" t="s">
        <v>25</v>
      </c>
      <c r="K346">
        <v>2014</v>
      </c>
      <c r="L346" t="s">
        <v>74</v>
      </c>
      <c r="N346" s="230"/>
      <c r="Y346" t="s">
        <v>2210</v>
      </c>
      <c r="AG346" t="s">
        <v>2221</v>
      </c>
      <c r="AI346">
        <v>935118509</v>
      </c>
      <c r="AL346" s="230"/>
      <c r="AM346" s="230"/>
      <c r="AN346" s="230"/>
      <c r="AP346" t="s">
        <v>689</v>
      </c>
      <c r="AW346">
        <v>13070012146</v>
      </c>
    </row>
    <row r="347" spans="1:49" customFormat="1" ht="15" x14ac:dyDescent="0.25">
      <c r="A347">
        <v>423383</v>
      </c>
      <c r="B347" t="s">
        <v>1388</v>
      </c>
      <c r="C347" t="s">
        <v>323</v>
      </c>
      <c r="D347" t="s">
        <v>1339</v>
      </c>
      <c r="E347" t="s">
        <v>79</v>
      </c>
      <c r="F347" s="148">
        <v>33434</v>
      </c>
      <c r="G347" t="s">
        <v>27</v>
      </c>
      <c r="H347" t="s">
        <v>24</v>
      </c>
      <c r="I347" t="s">
        <v>712</v>
      </c>
      <c r="J347" t="s">
        <v>25</v>
      </c>
      <c r="K347">
        <v>2009</v>
      </c>
      <c r="L347" t="s">
        <v>27</v>
      </c>
      <c r="M347" t="s">
        <v>27</v>
      </c>
      <c r="N347" s="230"/>
      <c r="Y347" t="s">
        <v>2210</v>
      </c>
      <c r="AG347" t="s">
        <v>2221</v>
      </c>
      <c r="AI347">
        <v>967651144</v>
      </c>
      <c r="AK347" t="s">
        <v>2340</v>
      </c>
      <c r="AL347" s="230"/>
      <c r="AM347" s="230"/>
      <c r="AN347" s="230"/>
      <c r="AW347">
        <v>1030027081</v>
      </c>
    </row>
    <row r="348" spans="1:49" customFormat="1" ht="15" x14ac:dyDescent="0.25">
      <c r="A348">
        <v>423653</v>
      </c>
      <c r="B348" t="s">
        <v>1437</v>
      </c>
      <c r="C348" t="s">
        <v>273</v>
      </c>
      <c r="D348" t="s">
        <v>1179</v>
      </c>
      <c r="E348" t="s">
        <v>79</v>
      </c>
      <c r="F348" s="148">
        <v>34825</v>
      </c>
      <c r="G348" t="s">
        <v>27</v>
      </c>
      <c r="H348" t="s">
        <v>24</v>
      </c>
      <c r="I348" t="s">
        <v>712</v>
      </c>
      <c r="J348" t="s">
        <v>25</v>
      </c>
      <c r="K348">
        <v>2013</v>
      </c>
      <c r="L348" t="s">
        <v>27</v>
      </c>
      <c r="M348" t="s">
        <v>49</v>
      </c>
      <c r="N348" s="230"/>
      <c r="Y348" t="s">
        <v>2210</v>
      </c>
      <c r="AG348" t="s">
        <v>2221</v>
      </c>
      <c r="AI348">
        <v>988764269</v>
      </c>
      <c r="AK348" t="s">
        <v>2346</v>
      </c>
      <c r="AL348" s="230"/>
      <c r="AM348" s="230"/>
      <c r="AN348" s="230"/>
      <c r="AW348">
        <v>5120021858</v>
      </c>
    </row>
    <row r="349" spans="1:49" customFormat="1" ht="15" x14ac:dyDescent="0.25">
      <c r="A349">
        <v>423785</v>
      </c>
      <c r="B349" t="s">
        <v>1460</v>
      </c>
      <c r="C349" t="s">
        <v>534</v>
      </c>
      <c r="D349" t="s">
        <v>1461</v>
      </c>
      <c r="E349" t="s">
        <v>78</v>
      </c>
      <c r="F349" s="148">
        <v>36281</v>
      </c>
      <c r="G349" t="s">
        <v>27</v>
      </c>
      <c r="H349" t="s">
        <v>24</v>
      </c>
      <c r="I349" t="s">
        <v>712</v>
      </c>
      <c r="J349" t="s">
        <v>25</v>
      </c>
      <c r="K349">
        <v>2017</v>
      </c>
      <c r="L349" t="s">
        <v>27</v>
      </c>
      <c r="M349" t="s">
        <v>27</v>
      </c>
      <c r="N349" s="230"/>
      <c r="Y349" t="s">
        <v>2210</v>
      </c>
      <c r="AG349" t="s">
        <v>2321</v>
      </c>
      <c r="AI349">
        <v>933760186</v>
      </c>
      <c r="AK349" t="s">
        <v>2348</v>
      </c>
      <c r="AL349" s="230"/>
      <c r="AM349" s="230"/>
      <c r="AN349" s="230"/>
      <c r="AP349" t="s">
        <v>689</v>
      </c>
      <c r="AW349">
        <v>1020316379</v>
      </c>
    </row>
    <row r="350" spans="1:49" customFormat="1" ht="15" x14ac:dyDescent="0.25">
      <c r="A350">
        <v>424018</v>
      </c>
      <c r="B350" t="s">
        <v>1484</v>
      </c>
      <c r="C350" t="s">
        <v>257</v>
      </c>
      <c r="D350" t="s">
        <v>1485</v>
      </c>
      <c r="E350" t="s">
        <v>78</v>
      </c>
      <c r="F350" s="148">
        <v>35065</v>
      </c>
      <c r="G350" t="s">
        <v>456</v>
      </c>
      <c r="H350" t="s">
        <v>24</v>
      </c>
      <c r="I350" t="s">
        <v>712</v>
      </c>
      <c r="J350" t="s">
        <v>25</v>
      </c>
      <c r="K350">
        <v>2013</v>
      </c>
      <c r="L350" t="s">
        <v>27</v>
      </c>
      <c r="N350" s="230"/>
      <c r="Y350" t="s">
        <v>2210</v>
      </c>
      <c r="AI350">
        <v>993710707</v>
      </c>
      <c r="AL350" s="230"/>
      <c r="AM350" s="230"/>
      <c r="AN350" s="230"/>
    </row>
    <row r="351" spans="1:49" customFormat="1" ht="15" x14ac:dyDescent="0.25">
      <c r="A351">
        <v>424581</v>
      </c>
      <c r="B351" t="s">
        <v>1569</v>
      </c>
      <c r="C351" t="s">
        <v>296</v>
      </c>
      <c r="D351" t="s">
        <v>294</v>
      </c>
      <c r="E351" t="s">
        <v>79</v>
      </c>
      <c r="F351" s="148">
        <v>36190</v>
      </c>
      <c r="G351" t="s">
        <v>27</v>
      </c>
      <c r="H351" t="s">
        <v>24</v>
      </c>
      <c r="I351" t="s">
        <v>769</v>
      </c>
      <c r="J351" t="s">
        <v>25</v>
      </c>
      <c r="K351">
        <v>2016</v>
      </c>
      <c r="L351" t="s">
        <v>27</v>
      </c>
      <c r="M351" t="s">
        <v>27</v>
      </c>
      <c r="N351" s="230"/>
      <c r="Y351" t="s">
        <v>2210</v>
      </c>
      <c r="AG351" t="s">
        <v>2221</v>
      </c>
      <c r="AI351">
        <v>962574510</v>
      </c>
      <c r="AL351" s="230"/>
      <c r="AM351" s="230"/>
      <c r="AN351" s="230"/>
      <c r="AP351" t="s">
        <v>689</v>
      </c>
      <c r="AW351">
        <v>1040040572</v>
      </c>
    </row>
    <row r="352" spans="1:49" customFormat="1" ht="15" x14ac:dyDescent="0.25">
      <c r="A352">
        <v>424678</v>
      </c>
      <c r="B352" t="s">
        <v>1591</v>
      </c>
      <c r="C352" t="s">
        <v>328</v>
      </c>
      <c r="D352" t="s">
        <v>368</v>
      </c>
      <c r="E352" t="s">
        <v>79</v>
      </c>
      <c r="F352" s="148">
        <v>35074</v>
      </c>
      <c r="G352" t="s">
        <v>433</v>
      </c>
      <c r="H352" t="s">
        <v>24</v>
      </c>
      <c r="I352" t="s">
        <v>712</v>
      </c>
      <c r="J352" t="s">
        <v>25</v>
      </c>
      <c r="K352">
        <v>2013</v>
      </c>
      <c r="L352" t="s">
        <v>39</v>
      </c>
      <c r="N352" s="230"/>
      <c r="Y352" t="s">
        <v>2210</v>
      </c>
      <c r="AG352" t="s">
        <v>2221</v>
      </c>
      <c r="AI352">
        <v>937952867</v>
      </c>
      <c r="AK352" t="s">
        <v>27</v>
      </c>
      <c r="AL352" s="230"/>
      <c r="AM352" s="230"/>
      <c r="AN352" s="230"/>
      <c r="AW352">
        <v>14010069222</v>
      </c>
    </row>
    <row r="353" spans="1:49" customFormat="1" ht="15" x14ac:dyDescent="0.25">
      <c r="A353">
        <v>424702</v>
      </c>
      <c r="B353" t="s">
        <v>1600</v>
      </c>
      <c r="C353" t="s">
        <v>673</v>
      </c>
      <c r="D353" t="s">
        <v>359</v>
      </c>
      <c r="E353" t="s">
        <v>78</v>
      </c>
      <c r="F353" s="148">
        <v>36165</v>
      </c>
      <c r="G353" t="s">
        <v>456</v>
      </c>
      <c r="H353" t="s">
        <v>28</v>
      </c>
      <c r="I353" t="s">
        <v>712</v>
      </c>
      <c r="K353">
        <v>2016</v>
      </c>
      <c r="L353" t="s">
        <v>39</v>
      </c>
      <c r="M353" t="s">
        <v>679</v>
      </c>
      <c r="N353" s="230"/>
      <c r="Y353" t="s">
        <v>2210</v>
      </c>
      <c r="AI353">
        <v>994024811</v>
      </c>
      <c r="AK353" t="s">
        <v>27</v>
      </c>
      <c r="AL353" s="230"/>
      <c r="AM353" s="230"/>
      <c r="AN353" s="230"/>
    </row>
    <row r="354" spans="1:49" customFormat="1" ht="15" x14ac:dyDescent="0.25">
      <c r="A354">
        <v>424916</v>
      </c>
      <c r="B354" t="s">
        <v>1638</v>
      </c>
      <c r="C354" t="s">
        <v>430</v>
      </c>
      <c r="D354" t="s">
        <v>263</v>
      </c>
      <c r="E354" t="s">
        <v>78</v>
      </c>
      <c r="F354" s="148">
        <v>35920</v>
      </c>
      <c r="G354" t="s">
        <v>532</v>
      </c>
      <c r="H354" t="s">
        <v>24</v>
      </c>
      <c r="I354" t="s">
        <v>712</v>
      </c>
      <c r="J354" t="s">
        <v>23</v>
      </c>
      <c r="K354">
        <v>2016</v>
      </c>
      <c r="L354" t="s">
        <v>27</v>
      </c>
      <c r="M354" t="s">
        <v>49</v>
      </c>
      <c r="N354" s="230"/>
      <c r="Y354" t="s">
        <v>2210</v>
      </c>
      <c r="AL354" s="230"/>
      <c r="AM354" s="230"/>
      <c r="AN354" s="230"/>
      <c r="AP354" t="s">
        <v>689</v>
      </c>
      <c r="AW354">
        <v>5010697251</v>
      </c>
    </row>
    <row r="355" spans="1:49" customFormat="1" ht="15" x14ac:dyDescent="0.25">
      <c r="A355">
        <v>425749</v>
      </c>
      <c r="B355" t="s">
        <v>1729</v>
      </c>
      <c r="C355" t="s">
        <v>356</v>
      </c>
      <c r="D355" t="s">
        <v>371</v>
      </c>
      <c r="E355" t="s">
        <v>79</v>
      </c>
      <c r="F355" s="148">
        <v>35431</v>
      </c>
      <c r="G355" t="s">
        <v>27</v>
      </c>
      <c r="H355" t="s">
        <v>24</v>
      </c>
      <c r="I355" t="s">
        <v>712</v>
      </c>
      <c r="J355" t="s">
        <v>25</v>
      </c>
      <c r="K355">
        <v>2014</v>
      </c>
      <c r="L355" t="s">
        <v>27</v>
      </c>
      <c r="M355" t="s">
        <v>27</v>
      </c>
      <c r="N355" s="230"/>
      <c r="Y355" t="s">
        <v>2210</v>
      </c>
      <c r="AG355" t="s">
        <v>2221</v>
      </c>
      <c r="AI355">
        <v>930215053</v>
      </c>
      <c r="AK355" t="s">
        <v>27</v>
      </c>
      <c r="AL355" s="230"/>
      <c r="AM355" s="230"/>
      <c r="AN355" s="230"/>
      <c r="AW355">
        <v>1030172935</v>
      </c>
    </row>
    <row r="356" spans="1:49" customFormat="1" ht="15" x14ac:dyDescent="0.25">
      <c r="A356">
        <v>402002</v>
      </c>
      <c r="B356" t="s">
        <v>2225</v>
      </c>
      <c r="C356" t="s">
        <v>584</v>
      </c>
      <c r="D356" t="s">
        <v>2414</v>
      </c>
      <c r="E356" t="s">
        <v>79</v>
      </c>
      <c r="F356" s="148" t="s">
        <v>689</v>
      </c>
      <c r="G356" t="s">
        <v>689</v>
      </c>
      <c r="I356" t="s">
        <v>712</v>
      </c>
      <c r="M356" s="230"/>
      <c r="N356" s="230"/>
      <c r="O356">
        <v>837</v>
      </c>
      <c r="P356" s="148">
        <v>45742</v>
      </c>
      <c r="Q356">
        <v>50000</v>
      </c>
      <c r="AL356" s="230"/>
      <c r="AM356" s="230"/>
      <c r="AN356" s="230"/>
    </row>
    <row r="357" spans="1:49" customFormat="1" ht="15" x14ac:dyDescent="0.25">
      <c r="A357">
        <v>402023</v>
      </c>
      <c r="B357" t="s">
        <v>730</v>
      </c>
      <c r="C357" t="s">
        <v>731</v>
      </c>
      <c r="D357" t="s">
        <v>359</v>
      </c>
      <c r="E357" t="s">
        <v>79</v>
      </c>
      <c r="F357" s="148">
        <v>32088</v>
      </c>
      <c r="G357" t="s">
        <v>27</v>
      </c>
      <c r="I357" t="s">
        <v>712</v>
      </c>
      <c r="M357" s="230"/>
      <c r="N357" s="230"/>
      <c r="AL357" s="230"/>
      <c r="AM357" s="230"/>
      <c r="AN357" s="230"/>
    </row>
    <row r="358" spans="1:49" customFormat="1" ht="15" x14ac:dyDescent="0.25">
      <c r="A358">
        <v>403159</v>
      </c>
      <c r="B358" t="s">
        <v>733</v>
      </c>
      <c r="C358" t="s">
        <v>251</v>
      </c>
      <c r="D358" t="s">
        <v>734</v>
      </c>
      <c r="E358" t="s">
        <v>79</v>
      </c>
      <c r="F358" s="148">
        <v>30018</v>
      </c>
      <c r="G358" t="s">
        <v>27</v>
      </c>
      <c r="I358" t="s">
        <v>712</v>
      </c>
      <c r="M358" s="230"/>
      <c r="N358" s="230"/>
      <c r="AL358" s="230"/>
      <c r="AM358" s="230"/>
      <c r="AN358" s="230"/>
    </row>
    <row r="359" spans="1:49" customFormat="1" ht="15" x14ac:dyDescent="0.25">
      <c r="A359">
        <v>403419</v>
      </c>
      <c r="B359" t="s">
        <v>740</v>
      </c>
      <c r="C359" t="s">
        <v>257</v>
      </c>
      <c r="D359" t="s">
        <v>741</v>
      </c>
      <c r="E359" t="s">
        <v>78</v>
      </c>
      <c r="F359" s="148">
        <v>31179</v>
      </c>
      <c r="G359" t="s">
        <v>269</v>
      </c>
      <c r="I359" t="s">
        <v>712</v>
      </c>
      <c r="M359" s="230"/>
      <c r="N359" s="230"/>
      <c r="AL359" s="230"/>
      <c r="AM359" s="230"/>
      <c r="AN359" s="230"/>
      <c r="AQ359" t="s">
        <v>688</v>
      </c>
    </row>
    <row r="360" spans="1:49" customFormat="1" ht="15" x14ac:dyDescent="0.25">
      <c r="A360">
        <v>403587</v>
      </c>
      <c r="B360" t="s">
        <v>743</v>
      </c>
      <c r="C360" t="s">
        <v>481</v>
      </c>
      <c r="D360" t="s">
        <v>744</v>
      </c>
      <c r="E360" t="s">
        <v>79</v>
      </c>
      <c r="F360" s="148">
        <v>31807</v>
      </c>
      <c r="G360" t="s">
        <v>27</v>
      </c>
      <c r="I360" t="s">
        <v>712</v>
      </c>
      <c r="M360" s="230"/>
      <c r="N360" s="230"/>
      <c r="AL360" s="230"/>
      <c r="AM360" s="230"/>
      <c r="AN360" s="230"/>
    </row>
    <row r="361" spans="1:49" customFormat="1" ht="15" x14ac:dyDescent="0.25">
      <c r="A361">
        <v>403630</v>
      </c>
      <c r="B361" t="s">
        <v>2230</v>
      </c>
      <c r="C361" t="s">
        <v>549</v>
      </c>
      <c r="D361" t="s">
        <v>2415</v>
      </c>
      <c r="E361" t="s">
        <v>78</v>
      </c>
      <c r="F361" s="148" t="s">
        <v>689</v>
      </c>
      <c r="G361" t="s">
        <v>689</v>
      </c>
      <c r="I361" t="s">
        <v>712</v>
      </c>
      <c r="M361" s="230"/>
      <c r="N361" s="230"/>
      <c r="O361">
        <v>870</v>
      </c>
      <c r="P361" s="148">
        <v>45754</v>
      </c>
      <c r="Q361">
        <v>135000</v>
      </c>
      <c r="AL361" s="230"/>
      <c r="AM361" s="230"/>
      <c r="AN361" s="230"/>
    </row>
    <row r="362" spans="1:49" customFormat="1" ht="15" x14ac:dyDescent="0.25">
      <c r="A362">
        <v>405238</v>
      </c>
      <c r="B362" t="s">
        <v>2232</v>
      </c>
      <c r="C362" t="s">
        <v>257</v>
      </c>
      <c r="D362" t="s">
        <v>2417</v>
      </c>
      <c r="E362" t="s">
        <v>78</v>
      </c>
      <c r="F362" s="148" t="s">
        <v>689</v>
      </c>
      <c r="G362" t="s">
        <v>689</v>
      </c>
      <c r="I362" t="s">
        <v>712</v>
      </c>
      <c r="M362" s="230"/>
      <c r="N362" s="230"/>
      <c r="AL362" s="230"/>
      <c r="AM362" s="230"/>
      <c r="AN362" s="230"/>
    </row>
    <row r="363" spans="1:49" customFormat="1" ht="15" x14ac:dyDescent="0.25">
      <c r="A363">
        <v>405518</v>
      </c>
      <c r="B363" t="s">
        <v>2233</v>
      </c>
      <c r="C363" t="s">
        <v>328</v>
      </c>
      <c r="D363" t="s">
        <v>2418</v>
      </c>
      <c r="E363" t="s">
        <v>78</v>
      </c>
      <c r="F363" s="148" t="s">
        <v>689</v>
      </c>
      <c r="G363" t="s">
        <v>689</v>
      </c>
      <c r="I363" t="s">
        <v>712</v>
      </c>
      <c r="N363" s="230"/>
      <c r="AL363" s="230"/>
      <c r="AM363" s="230"/>
      <c r="AN363" s="230"/>
    </row>
    <row r="364" spans="1:49" customFormat="1" ht="15" x14ac:dyDescent="0.25">
      <c r="A364">
        <v>405643</v>
      </c>
      <c r="B364" t="s">
        <v>2234</v>
      </c>
      <c r="C364" t="s">
        <v>297</v>
      </c>
      <c r="D364" t="s">
        <v>467</v>
      </c>
      <c r="E364" t="s">
        <v>78</v>
      </c>
      <c r="F364" s="148" t="s">
        <v>689</v>
      </c>
      <c r="G364" t="s">
        <v>689</v>
      </c>
      <c r="I364" t="s">
        <v>712</v>
      </c>
      <c r="N364" s="230"/>
      <c r="AL364" s="230"/>
      <c r="AM364" s="230"/>
      <c r="AN364" s="230"/>
    </row>
    <row r="365" spans="1:49" customFormat="1" ht="15" x14ac:dyDescent="0.25">
      <c r="A365">
        <v>405682</v>
      </c>
      <c r="B365" t="s">
        <v>755</v>
      </c>
      <c r="C365" t="s">
        <v>756</v>
      </c>
      <c r="D365" t="s">
        <v>334</v>
      </c>
      <c r="E365" t="s">
        <v>78</v>
      </c>
      <c r="F365" s="148">
        <v>30376</v>
      </c>
      <c r="G365" t="s">
        <v>2419</v>
      </c>
      <c r="I365" t="s">
        <v>712</v>
      </c>
      <c r="N365" s="230"/>
      <c r="AL365" s="230"/>
      <c r="AM365" s="230"/>
      <c r="AN365" s="230"/>
      <c r="AP365" t="s">
        <v>689</v>
      </c>
    </row>
    <row r="366" spans="1:49" customFormat="1" ht="15" x14ac:dyDescent="0.25">
      <c r="A366">
        <v>406208</v>
      </c>
      <c r="B366" t="s">
        <v>2236</v>
      </c>
      <c r="C366" t="s">
        <v>2237</v>
      </c>
      <c r="D366" t="s">
        <v>2420</v>
      </c>
      <c r="E366" t="s">
        <v>78</v>
      </c>
      <c r="F366" s="148" t="s">
        <v>689</v>
      </c>
      <c r="G366" t="s">
        <v>689</v>
      </c>
      <c r="I366" t="s">
        <v>712</v>
      </c>
      <c r="N366" s="230"/>
      <c r="O366">
        <v>740</v>
      </c>
      <c r="P366" s="148">
        <v>45726</v>
      </c>
      <c r="Q366">
        <v>250000</v>
      </c>
      <c r="AL366" s="230"/>
      <c r="AM366" s="230"/>
      <c r="AN366" s="230"/>
    </row>
    <row r="367" spans="1:49" customFormat="1" ht="15" x14ac:dyDescent="0.25">
      <c r="A367">
        <v>406632</v>
      </c>
      <c r="B367" t="s">
        <v>2238</v>
      </c>
      <c r="C367" t="s">
        <v>798</v>
      </c>
      <c r="D367" t="s">
        <v>324</v>
      </c>
      <c r="E367" t="s">
        <v>78</v>
      </c>
      <c r="F367" s="148" t="s">
        <v>689</v>
      </c>
      <c r="G367" t="s">
        <v>689</v>
      </c>
      <c r="I367" t="s">
        <v>712</v>
      </c>
      <c r="N367" s="230"/>
      <c r="AL367" s="230"/>
      <c r="AM367" s="230"/>
      <c r="AN367" s="230"/>
    </row>
    <row r="368" spans="1:49" customFormat="1" ht="15" x14ac:dyDescent="0.25">
      <c r="A368">
        <v>406841</v>
      </c>
      <c r="B368" t="s">
        <v>2240</v>
      </c>
      <c r="C368" t="s">
        <v>2241</v>
      </c>
      <c r="D368" t="s">
        <v>2422</v>
      </c>
      <c r="E368" t="s">
        <v>78</v>
      </c>
      <c r="F368" s="148" t="s">
        <v>689</v>
      </c>
      <c r="G368" t="s">
        <v>689</v>
      </c>
      <c r="I368" t="s">
        <v>712</v>
      </c>
      <c r="N368" s="230"/>
      <c r="O368">
        <v>856</v>
      </c>
      <c r="P368" s="148">
        <v>45753</v>
      </c>
      <c r="Q368">
        <v>150000</v>
      </c>
      <c r="AL368" s="230"/>
      <c r="AM368" s="230"/>
      <c r="AN368" s="230"/>
    </row>
    <row r="369" spans="1:49" customFormat="1" ht="15" x14ac:dyDescent="0.25">
      <c r="A369">
        <v>407706</v>
      </c>
      <c r="B369" t="s">
        <v>2244</v>
      </c>
      <c r="C369" t="s">
        <v>1039</v>
      </c>
      <c r="D369" t="s">
        <v>2423</v>
      </c>
      <c r="E369" t="s">
        <v>78</v>
      </c>
      <c r="F369" s="148" t="s">
        <v>689</v>
      </c>
      <c r="G369" t="s">
        <v>689</v>
      </c>
      <c r="I369" t="s">
        <v>712</v>
      </c>
      <c r="N369" s="230"/>
      <c r="AL369" s="230"/>
      <c r="AM369" s="230"/>
      <c r="AN369" s="230"/>
    </row>
    <row r="370" spans="1:49" customFormat="1" ht="15" x14ac:dyDescent="0.25">
      <c r="A370">
        <v>408617</v>
      </c>
      <c r="B370" t="s">
        <v>2248</v>
      </c>
      <c r="C370" t="s">
        <v>275</v>
      </c>
      <c r="D370" t="s">
        <v>2425</v>
      </c>
      <c r="E370" t="s">
        <v>78</v>
      </c>
      <c r="F370" s="148" t="s">
        <v>689</v>
      </c>
      <c r="G370" t="s">
        <v>689</v>
      </c>
      <c r="I370" t="s">
        <v>712</v>
      </c>
      <c r="N370" s="230"/>
      <c r="AL370" s="230"/>
      <c r="AM370" s="230"/>
      <c r="AN370" s="230"/>
    </row>
    <row r="371" spans="1:49" customFormat="1" ht="15" x14ac:dyDescent="0.25">
      <c r="A371">
        <v>408664</v>
      </c>
      <c r="B371" t="s">
        <v>2249</v>
      </c>
      <c r="C371" t="s">
        <v>244</v>
      </c>
      <c r="D371" t="s">
        <v>2426</v>
      </c>
      <c r="E371" t="s">
        <v>78</v>
      </c>
      <c r="F371" s="148" t="s">
        <v>689</v>
      </c>
      <c r="G371" t="s">
        <v>689</v>
      </c>
      <c r="I371" t="s">
        <v>712</v>
      </c>
      <c r="N371" s="230"/>
      <c r="AL371" s="230"/>
      <c r="AM371" s="230"/>
      <c r="AN371" s="230"/>
    </row>
    <row r="372" spans="1:49" customFormat="1" ht="15" x14ac:dyDescent="0.25">
      <c r="A372">
        <v>409132</v>
      </c>
      <c r="B372" t="s">
        <v>2251</v>
      </c>
      <c r="C372" t="s">
        <v>257</v>
      </c>
      <c r="D372" t="s">
        <v>2427</v>
      </c>
      <c r="E372" t="s">
        <v>79</v>
      </c>
      <c r="F372" s="148" t="s">
        <v>689</v>
      </c>
      <c r="G372" t="s">
        <v>689</v>
      </c>
      <c r="I372" t="s">
        <v>712</v>
      </c>
      <c r="N372" s="230"/>
      <c r="AL372" s="230"/>
      <c r="AM372" s="230"/>
      <c r="AN372" s="230"/>
    </row>
    <row r="373" spans="1:49" customFormat="1" ht="15" x14ac:dyDescent="0.25">
      <c r="A373">
        <v>410612</v>
      </c>
      <c r="B373" t="s">
        <v>2254</v>
      </c>
      <c r="C373" t="s">
        <v>1188</v>
      </c>
      <c r="D373" t="s">
        <v>253</v>
      </c>
      <c r="E373" t="s">
        <v>79</v>
      </c>
      <c r="F373" s="148" t="s">
        <v>689</v>
      </c>
      <c r="G373" t="s">
        <v>689</v>
      </c>
      <c r="I373" t="s">
        <v>712</v>
      </c>
      <c r="N373" s="230"/>
      <c r="AL373" s="230"/>
      <c r="AM373" s="230"/>
      <c r="AN373" s="230"/>
    </row>
    <row r="374" spans="1:49" customFormat="1" ht="15" x14ac:dyDescent="0.25">
      <c r="A374">
        <v>410737</v>
      </c>
      <c r="B374" t="s">
        <v>787</v>
      </c>
      <c r="C374" t="s">
        <v>275</v>
      </c>
      <c r="D374" t="s">
        <v>788</v>
      </c>
      <c r="E374" t="s">
        <v>79</v>
      </c>
      <c r="F374" s="148">
        <v>32228</v>
      </c>
      <c r="G374" t="s">
        <v>381</v>
      </c>
      <c r="I374" t="s">
        <v>712</v>
      </c>
      <c r="N374" s="230"/>
      <c r="AL374" s="230"/>
      <c r="AM374" s="230"/>
      <c r="AN374" s="230"/>
    </row>
    <row r="375" spans="1:49" customFormat="1" ht="15" x14ac:dyDescent="0.25">
      <c r="A375">
        <v>410849</v>
      </c>
      <c r="B375" t="s">
        <v>2257</v>
      </c>
      <c r="C375" t="s">
        <v>383</v>
      </c>
      <c r="D375" t="s">
        <v>2431</v>
      </c>
      <c r="E375" t="s">
        <v>78</v>
      </c>
      <c r="F375" s="148" t="s">
        <v>689</v>
      </c>
      <c r="G375" t="s">
        <v>689</v>
      </c>
      <c r="I375" t="s">
        <v>712</v>
      </c>
      <c r="N375" s="230"/>
      <c r="O375">
        <v>951</v>
      </c>
      <c r="P375" s="148">
        <v>45761</v>
      </c>
      <c r="Q375">
        <v>90000</v>
      </c>
      <c r="AL375" s="230"/>
      <c r="AM375" s="230"/>
      <c r="AN375" s="230"/>
    </row>
    <row r="376" spans="1:49" customFormat="1" ht="15" x14ac:dyDescent="0.25">
      <c r="A376">
        <v>410895</v>
      </c>
      <c r="B376" t="s">
        <v>789</v>
      </c>
      <c r="C376" t="s">
        <v>275</v>
      </c>
      <c r="D376" t="s">
        <v>289</v>
      </c>
      <c r="E376" t="s">
        <v>79</v>
      </c>
      <c r="F376" s="148">
        <v>32726</v>
      </c>
      <c r="G376" t="s">
        <v>27</v>
      </c>
      <c r="I376" t="s">
        <v>712</v>
      </c>
      <c r="N376" s="230"/>
      <c r="AL376" s="230"/>
      <c r="AM376" s="230"/>
      <c r="AN376" s="230"/>
      <c r="AP376" t="s">
        <v>689</v>
      </c>
      <c r="AQ376" t="s">
        <v>688</v>
      </c>
    </row>
    <row r="377" spans="1:49" customFormat="1" ht="15" x14ac:dyDescent="0.25">
      <c r="A377">
        <v>411596</v>
      </c>
      <c r="B377" t="s">
        <v>2258</v>
      </c>
      <c r="C377" t="s">
        <v>630</v>
      </c>
      <c r="D377" t="s">
        <v>2433</v>
      </c>
      <c r="E377" t="s">
        <v>78</v>
      </c>
      <c r="F377" s="148" t="s">
        <v>689</v>
      </c>
      <c r="G377" t="s">
        <v>689</v>
      </c>
      <c r="I377" t="s">
        <v>712</v>
      </c>
      <c r="N377" s="230"/>
      <c r="O377">
        <v>876</v>
      </c>
      <c r="P377" s="148">
        <v>45755</v>
      </c>
      <c r="Q377">
        <v>50000</v>
      </c>
      <c r="AL377" s="230"/>
      <c r="AM377" s="230"/>
      <c r="AN377" s="230"/>
    </row>
    <row r="378" spans="1:49" customFormat="1" ht="15" x14ac:dyDescent="0.25">
      <c r="A378">
        <v>411609</v>
      </c>
      <c r="B378" t="s">
        <v>2259</v>
      </c>
      <c r="C378" t="s">
        <v>762</v>
      </c>
      <c r="D378" t="s">
        <v>2434</v>
      </c>
      <c r="E378" t="s">
        <v>78</v>
      </c>
      <c r="F378" s="148" t="s">
        <v>689</v>
      </c>
      <c r="G378" t="s">
        <v>689</v>
      </c>
      <c r="I378" t="s">
        <v>769</v>
      </c>
      <c r="N378" s="230"/>
      <c r="AL378" s="230"/>
      <c r="AM378" s="230"/>
      <c r="AN378" s="230"/>
    </row>
    <row r="379" spans="1:49" customFormat="1" ht="15" x14ac:dyDescent="0.25">
      <c r="A379">
        <v>411819</v>
      </c>
      <c r="B379" t="s">
        <v>2262</v>
      </c>
      <c r="C379" t="s">
        <v>2263</v>
      </c>
      <c r="D379" t="s">
        <v>2435</v>
      </c>
      <c r="E379" t="s">
        <v>78</v>
      </c>
      <c r="F379" s="148" t="s">
        <v>689</v>
      </c>
      <c r="G379" t="s">
        <v>689</v>
      </c>
      <c r="I379" t="s">
        <v>712</v>
      </c>
      <c r="N379" s="230"/>
      <c r="AL379" s="230"/>
      <c r="AM379" s="230"/>
      <c r="AN379" s="230"/>
    </row>
    <row r="380" spans="1:49" customFormat="1" ht="15" x14ac:dyDescent="0.25">
      <c r="A380">
        <v>412007</v>
      </c>
      <c r="B380" t="s">
        <v>2265</v>
      </c>
      <c r="C380" t="s">
        <v>257</v>
      </c>
      <c r="D380" t="s">
        <v>289</v>
      </c>
      <c r="E380" t="s">
        <v>78</v>
      </c>
      <c r="F380" s="148" t="s">
        <v>689</v>
      </c>
      <c r="G380" t="s">
        <v>689</v>
      </c>
      <c r="I380" t="s">
        <v>712</v>
      </c>
      <c r="N380" s="230"/>
      <c r="AL380" s="230"/>
      <c r="AM380" s="230"/>
      <c r="AN380" s="230"/>
    </row>
    <row r="381" spans="1:49" customFormat="1" ht="15" x14ac:dyDescent="0.25">
      <c r="A381">
        <v>412510</v>
      </c>
      <c r="B381" t="s">
        <v>812</v>
      </c>
      <c r="C381" t="s">
        <v>499</v>
      </c>
      <c r="D381" t="s">
        <v>813</v>
      </c>
      <c r="E381" t="s">
        <v>78</v>
      </c>
      <c r="F381" s="148">
        <v>32282</v>
      </c>
      <c r="G381" t="s">
        <v>27</v>
      </c>
      <c r="I381" t="s">
        <v>712</v>
      </c>
      <c r="N381" s="230"/>
      <c r="AL381" s="230"/>
      <c r="AM381" s="230"/>
      <c r="AN381" s="230"/>
    </row>
    <row r="382" spans="1:49" customFormat="1" ht="15" x14ac:dyDescent="0.25">
      <c r="A382">
        <v>412916</v>
      </c>
      <c r="B382" t="s">
        <v>2268</v>
      </c>
      <c r="C382" t="s">
        <v>426</v>
      </c>
      <c r="D382" t="s">
        <v>587</v>
      </c>
      <c r="E382" t="s">
        <v>79</v>
      </c>
      <c r="F382" s="148" t="s">
        <v>689</v>
      </c>
      <c r="G382" t="s">
        <v>689</v>
      </c>
      <c r="I382" t="s">
        <v>769</v>
      </c>
      <c r="N382" s="230"/>
      <c r="AL382" s="230"/>
      <c r="AM382" s="230"/>
      <c r="AN382" s="230"/>
    </row>
    <row r="383" spans="1:49" customFormat="1" ht="15" x14ac:dyDescent="0.25">
      <c r="A383">
        <v>413410</v>
      </c>
      <c r="B383" t="s">
        <v>2269</v>
      </c>
      <c r="C383" t="s">
        <v>297</v>
      </c>
      <c r="D383" t="s">
        <v>553</v>
      </c>
      <c r="E383" t="s">
        <v>78</v>
      </c>
      <c r="F383" s="148" t="s">
        <v>689</v>
      </c>
      <c r="G383" t="s">
        <v>689</v>
      </c>
      <c r="I383" t="s">
        <v>712</v>
      </c>
      <c r="N383" s="230"/>
      <c r="AL383" s="230"/>
      <c r="AM383" s="230"/>
      <c r="AN383" s="230"/>
    </row>
    <row r="384" spans="1:49" customFormat="1" ht="15" x14ac:dyDescent="0.25">
      <c r="A384">
        <v>413496</v>
      </c>
      <c r="B384" t="s">
        <v>2270</v>
      </c>
      <c r="C384" t="s">
        <v>531</v>
      </c>
      <c r="D384" t="s">
        <v>450</v>
      </c>
      <c r="E384" t="s">
        <v>689</v>
      </c>
      <c r="F384" s="148">
        <v>32418</v>
      </c>
      <c r="G384" t="s">
        <v>2271</v>
      </c>
      <c r="H384" t="s">
        <v>24</v>
      </c>
      <c r="I384" t="s">
        <v>712</v>
      </c>
      <c r="J384" t="s">
        <v>23</v>
      </c>
      <c r="K384">
        <v>2000</v>
      </c>
      <c r="L384" t="s">
        <v>59</v>
      </c>
      <c r="M384" t="s">
        <v>59</v>
      </c>
      <c r="N384" s="230"/>
      <c r="AG384" t="s">
        <v>2221</v>
      </c>
      <c r="AI384">
        <v>934257409</v>
      </c>
      <c r="AK384" t="s">
        <v>910</v>
      </c>
      <c r="AL384" s="230"/>
      <c r="AM384" s="230"/>
      <c r="AN384" s="230"/>
      <c r="AW384">
        <v>7040001088</v>
      </c>
    </row>
    <row r="385" spans="1:49" customFormat="1" ht="15" x14ac:dyDescent="0.25">
      <c r="A385">
        <v>413963</v>
      </c>
      <c r="B385" t="s">
        <v>841</v>
      </c>
      <c r="C385" t="s">
        <v>842</v>
      </c>
      <c r="D385" t="s">
        <v>843</v>
      </c>
      <c r="E385" t="s">
        <v>79</v>
      </c>
      <c r="F385" s="148">
        <v>30682</v>
      </c>
      <c r="G385" t="s">
        <v>301</v>
      </c>
      <c r="H385" t="s">
        <v>24</v>
      </c>
      <c r="I385" t="s">
        <v>712</v>
      </c>
      <c r="J385" t="s">
        <v>25</v>
      </c>
      <c r="K385">
        <v>2000</v>
      </c>
      <c r="L385" t="s">
        <v>27</v>
      </c>
      <c r="M385" t="s">
        <v>39</v>
      </c>
      <c r="N385" s="230"/>
      <c r="AG385" t="s">
        <v>2221</v>
      </c>
      <c r="AI385">
        <v>991472712</v>
      </c>
      <c r="AK385" t="s">
        <v>2274</v>
      </c>
      <c r="AL385" s="230"/>
      <c r="AM385" s="230"/>
      <c r="AN385" s="230"/>
      <c r="AP385" t="s">
        <v>689</v>
      </c>
      <c r="AW385">
        <v>3080053739</v>
      </c>
    </row>
    <row r="386" spans="1:49" customFormat="1" ht="15" x14ac:dyDescent="0.25">
      <c r="A386">
        <v>415041</v>
      </c>
      <c r="B386" t="s">
        <v>854</v>
      </c>
      <c r="C386" t="s">
        <v>855</v>
      </c>
      <c r="D386" t="s">
        <v>343</v>
      </c>
      <c r="E386" t="s">
        <v>78</v>
      </c>
      <c r="F386" s="148">
        <v>31994</v>
      </c>
      <c r="I386" t="s">
        <v>712</v>
      </c>
      <c r="N386" s="230"/>
      <c r="AL386" s="230"/>
      <c r="AM386" s="230"/>
      <c r="AN386" s="230"/>
      <c r="AP386" t="s">
        <v>689</v>
      </c>
    </row>
    <row r="387" spans="1:49" customFormat="1" ht="15" x14ac:dyDescent="0.25">
      <c r="A387">
        <v>415382</v>
      </c>
      <c r="B387" t="s">
        <v>866</v>
      </c>
      <c r="C387" t="s">
        <v>277</v>
      </c>
      <c r="D387" t="s">
        <v>512</v>
      </c>
      <c r="E387" t="s">
        <v>78</v>
      </c>
      <c r="F387" s="148">
        <v>32994</v>
      </c>
      <c r="I387" t="s">
        <v>712</v>
      </c>
      <c r="N387" s="230"/>
      <c r="AL387" s="230"/>
      <c r="AM387" s="230"/>
      <c r="AN387" s="230"/>
    </row>
    <row r="388" spans="1:49" customFormat="1" ht="15" x14ac:dyDescent="0.25">
      <c r="A388">
        <v>416018</v>
      </c>
      <c r="B388" t="s">
        <v>2276</v>
      </c>
      <c r="C388" t="s">
        <v>257</v>
      </c>
      <c r="D388" t="s">
        <v>334</v>
      </c>
      <c r="E388" t="s">
        <v>79</v>
      </c>
      <c r="F388" s="148">
        <v>32892</v>
      </c>
      <c r="G388" t="s">
        <v>335</v>
      </c>
      <c r="H388" t="s">
        <v>24</v>
      </c>
      <c r="I388" t="s">
        <v>712</v>
      </c>
      <c r="J388" t="s">
        <v>23</v>
      </c>
      <c r="K388">
        <v>2000</v>
      </c>
      <c r="L388" t="s">
        <v>27</v>
      </c>
      <c r="M388" t="s">
        <v>39</v>
      </c>
      <c r="N388" s="230"/>
      <c r="AG388" t="s">
        <v>2221</v>
      </c>
      <c r="AI388">
        <v>944577486</v>
      </c>
      <c r="AK388" t="s">
        <v>2277</v>
      </c>
      <c r="AL388" s="230"/>
      <c r="AM388" s="230"/>
      <c r="AN388" s="230"/>
      <c r="AW388">
        <v>3290003676</v>
      </c>
    </row>
    <row r="389" spans="1:49" customFormat="1" ht="15" x14ac:dyDescent="0.25">
      <c r="A389">
        <v>416044</v>
      </c>
      <c r="B389" t="s">
        <v>872</v>
      </c>
      <c r="C389" t="s">
        <v>273</v>
      </c>
      <c r="D389" t="s">
        <v>873</v>
      </c>
      <c r="E389" t="s">
        <v>78</v>
      </c>
      <c r="F389" s="148">
        <v>30343</v>
      </c>
      <c r="G389" t="s">
        <v>27</v>
      </c>
      <c r="H389" t="s">
        <v>24</v>
      </c>
      <c r="I389" t="s">
        <v>712</v>
      </c>
      <c r="J389" t="s">
        <v>25</v>
      </c>
      <c r="K389">
        <v>2000</v>
      </c>
      <c r="L389" t="s">
        <v>76</v>
      </c>
      <c r="M389" t="s">
        <v>39</v>
      </c>
      <c r="N389" s="230"/>
      <c r="AG389" t="s">
        <v>409</v>
      </c>
      <c r="AI389">
        <v>933707040</v>
      </c>
      <c r="AK389" t="s">
        <v>2278</v>
      </c>
      <c r="AL389" s="230"/>
      <c r="AM389" s="230"/>
      <c r="AN389" s="230"/>
      <c r="AW389">
        <v>3170010998</v>
      </c>
    </row>
    <row r="390" spans="1:49" customFormat="1" ht="15" x14ac:dyDescent="0.25">
      <c r="A390">
        <v>416171</v>
      </c>
      <c r="B390" t="s">
        <v>876</v>
      </c>
      <c r="C390" t="s">
        <v>652</v>
      </c>
      <c r="D390" t="s">
        <v>877</v>
      </c>
      <c r="E390" t="s">
        <v>78</v>
      </c>
      <c r="F390" s="148">
        <v>33239</v>
      </c>
      <c r="I390" t="s">
        <v>712</v>
      </c>
      <c r="N390" s="230"/>
      <c r="AL390" s="230"/>
      <c r="AM390" s="230"/>
      <c r="AN390" s="230"/>
    </row>
    <row r="391" spans="1:49" customFormat="1" ht="15" x14ac:dyDescent="0.25">
      <c r="A391">
        <v>416252</v>
      </c>
      <c r="B391" t="s">
        <v>878</v>
      </c>
      <c r="C391" t="s">
        <v>577</v>
      </c>
      <c r="D391" t="s">
        <v>349</v>
      </c>
      <c r="E391" t="s">
        <v>79</v>
      </c>
      <c r="F391" s="148">
        <v>34587</v>
      </c>
      <c r="G391" t="s">
        <v>674</v>
      </c>
      <c r="H391" t="s">
        <v>24</v>
      </c>
      <c r="I391" t="s">
        <v>712</v>
      </c>
      <c r="J391" t="s">
        <v>25</v>
      </c>
      <c r="K391">
        <v>2012</v>
      </c>
      <c r="L391" t="s">
        <v>39</v>
      </c>
      <c r="M391" t="s">
        <v>39</v>
      </c>
      <c r="N391" s="230"/>
      <c r="AG391" t="s">
        <v>2221</v>
      </c>
      <c r="AI391">
        <v>935669048</v>
      </c>
      <c r="AK391" t="s">
        <v>409</v>
      </c>
      <c r="AL391" s="230"/>
      <c r="AM391" s="230"/>
      <c r="AN391" s="230"/>
      <c r="AW391">
        <v>3140033024</v>
      </c>
    </row>
    <row r="392" spans="1:49" customFormat="1" ht="15" x14ac:dyDescent="0.25">
      <c r="A392">
        <v>416513</v>
      </c>
      <c r="B392" t="s">
        <v>879</v>
      </c>
      <c r="C392" t="s">
        <v>554</v>
      </c>
      <c r="D392" t="s">
        <v>880</v>
      </c>
      <c r="E392" t="s">
        <v>79</v>
      </c>
      <c r="F392" s="148">
        <v>30072</v>
      </c>
      <c r="G392" t="s">
        <v>27</v>
      </c>
      <c r="H392" t="s">
        <v>24</v>
      </c>
      <c r="I392" t="s">
        <v>712</v>
      </c>
      <c r="J392" t="s">
        <v>25</v>
      </c>
      <c r="K392">
        <v>2000</v>
      </c>
      <c r="L392" t="s">
        <v>27</v>
      </c>
      <c r="M392" t="s">
        <v>39</v>
      </c>
      <c r="N392" s="230"/>
      <c r="AG392" t="s">
        <v>2221</v>
      </c>
      <c r="AI392">
        <v>988460612</v>
      </c>
      <c r="AK392" t="s">
        <v>27</v>
      </c>
      <c r="AL392" s="230"/>
      <c r="AM392" s="230"/>
      <c r="AN392" s="230"/>
      <c r="AW392">
        <v>3330051193</v>
      </c>
    </row>
    <row r="393" spans="1:49" customFormat="1" ht="15" x14ac:dyDescent="0.25">
      <c r="A393">
        <v>416774</v>
      </c>
      <c r="B393" t="s">
        <v>2280</v>
      </c>
      <c r="C393" t="s">
        <v>331</v>
      </c>
      <c r="D393" t="s">
        <v>295</v>
      </c>
      <c r="E393" t="s">
        <v>78</v>
      </c>
      <c r="F393" s="148">
        <v>34647</v>
      </c>
      <c r="G393" t="s">
        <v>27</v>
      </c>
      <c r="H393" t="s">
        <v>24</v>
      </c>
      <c r="I393" t="s">
        <v>712</v>
      </c>
      <c r="J393" t="s">
        <v>25</v>
      </c>
      <c r="K393">
        <v>2013</v>
      </c>
      <c r="L393" t="s">
        <v>27</v>
      </c>
      <c r="M393" t="s">
        <v>27</v>
      </c>
      <c r="N393" s="230"/>
      <c r="AI393">
        <v>991164772</v>
      </c>
      <c r="AL393" s="230"/>
      <c r="AM393" s="230"/>
      <c r="AN393" s="230"/>
      <c r="AW393">
        <v>1010422260</v>
      </c>
    </row>
    <row r="394" spans="1:49" customFormat="1" ht="15" x14ac:dyDescent="0.25">
      <c r="A394">
        <v>416864</v>
      </c>
      <c r="B394" t="s">
        <v>882</v>
      </c>
      <c r="C394" t="s">
        <v>293</v>
      </c>
      <c r="D394" t="s">
        <v>421</v>
      </c>
      <c r="E394" t="s">
        <v>79</v>
      </c>
      <c r="F394" s="148">
        <v>34700</v>
      </c>
      <c r="I394" t="s">
        <v>712</v>
      </c>
      <c r="N394" s="230"/>
      <c r="AL394" s="230"/>
      <c r="AM394" s="230"/>
      <c r="AN394" s="230"/>
    </row>
    <row r="395" spans="1:49" customFormat="1" ht="15" x14ac:dyDescent="0.25">
      <c r="A395">
        <v>416904</v>
      </c>
      <c r="B395" t="s">
        <v>883</v>
      </c>
      <c r="C395" t="s">
        <v>345</v>
      </c>
      <c r="D395" t="s">
        <v>263</v>
      </c>
      <c r="E395" t="s">
        <v>79</v>
      </c>
      <c r="F395" s="148">
        <v>34759</v>
      </c>
      <c r="G395" t="s">
        <v>27</v>
      </c>
      <c r="H395" t="s">
        <v>24</v>
      </c>
      <c r="I395" t="s">
        <v>712</v>
      </c>
      <c r="J395" t="s">
        <v>25</v>
      </c>
      <c r="K395">
        <v>2013</v>
      </c>
      <c r="L395" t="s">
        <v>27</v>
      </c>
      <c r="M395" t="s">
        <v>27</v>
      </c>
      <c r="N395" s="230"/>
      <c r="AG395" t="s">
        <v>2221</v>
      </c>
      <c r="AI395">
        <v>934965957</v>
      </c>
      <c r="AL395" s="230"/>
      <c r="AM395" s="230"/>
      <c r="AN395" s="230"/>
      <c r="AW395">
        <v>1010493912</v>
      </c>
    </row>
    <row r="396" spans="1:49" customFormat="1" ht="15" x14ac:dyDescent="0.25">
      <c r="A396">
        <v>417243</v>
      </c>
      <c r="B396" t="s">
        <v>891</v>
      </c>
      <c r="C396" t="s">
        <v>581</v>
      </c>
      <c r="D396" t="s">
        <v>587</v>
      </c>
      <c r="E396" t="s">
        <v>78</v>
      </c>
      <c r="F396" s="148">
        <v>34394</v>
      </c>
      <c r="G396" t="s">
        <v>27</v>
      </c>
      <c r="H396" t="s">
        <v>24</v>
      </c>
      <c r="I396" t="s">
        <v>712</v>
      </c>
      <c r="J396" t="s">
        <v>23</v>
      </c>
      <c r="K396">
        <v>2013</v>
      </c>
      <c r="L396" t="s">
        <v>27</v>
      </c>
      <c r="M396" t="s">
        <v>56</v>
      </c>
      <c r="N396" s="230"/>
      <c r="AI396">
        <v>945430341</v>
      </c>
      <c r="AK396" t="s">
        <v>1284</v>
      </c>
      <c r="AL396" s="230"/>
      <c r="AM396" s="230"/>
      <c r="AN396" s="230"/>
      <c r="AW396">
        <v>6110075092</v>
      </c>
    </row>
    <row r="397" spans="1:49" customFormat="1" ht="15" x14ac:dyDescent="0.25">
      <c r="A397">
        <v>417246</v>
      </c>
      <c r="B397" t="s">
        <v>2281</v>
      </c>
      <c r="C397" t="s">
        <v>499</v>
      </c>
      <c r="D397" t="s">
        <v>442</v>
      </c>
      <c r="E397" t="s">
        <v>79</v>
      </c>
      <c r="F397" s="148">
        <v>34374</v>
      </c>
      <c r="G397" t="s">
        <v>27</v>
      </c>
      <c r="H397" t="s">
        <v>24</v>
      </c>
      <c r="I397" t="s">
        <v>712</v>
      </c>
      <c r="J397" t="s">
        <v>23</v>
      </c>
      <c r="K397">
        <v>2010</v>
      </c>
      <c r="L397" t="s">
        <v>27</v>
      </c>
      <c r="M397" t="s">
        <v>27</v>
      </c>
      <c r="N397" s="230"/>
      <c r="O397">
        <v>836</v>
      </c>
      <c r="P397" s="148">
        <v>45742</v>
      </c>
      <c r="Q397">
        <v>50000</v>
      </c>
      <c r="AG397" t="s">
        <v>2245</v>
      </c>
      <c r="AI397">
        <v>968709899</v>
      </c>
      <c r="AK397" t="s">
        <v>27</v>
      </c>
      <c r="AL397" s="230"/>
      <c r="AM397" s="230"/>
      <c r="AN397" s="230"/>
      <c r="AW397">
        <v>1020318985</v>
      </c>
    </row>
    <row r="398" spans="1:49" customFormat="1" ht="15" x14ac:dyDescent="0.25">
      <c r="A398">
        <v>417265</v>
      </c>
      <c r="B398" t="s">
        <v>892</v>
      </c>
      <c r="C398" t="s">
        <v>487</v>
      </c>
      <c r="D398" t="s">
        <v>351</v>
      </c>
      <c r="E398" t="s">
        <v>79</v>
      </c>
      <c r="F398" s="148">
        <v>33347</v>
      </c>
      <c r="G398" t="s">
        <v>27</v>
      </c>
      <c r="H398" t="s">
        <v>24</v>
      </c>
      <c r="I398" t="s">
        <v>712</v>
      </c>
      <c r="J398" t="s">
        <v>25</v>
      </c>
      <c r="K398">
        <v>2011</v>
      </c>
      <c r="L398" t="s">
        <v>39</v>
      </c>
      <c r="M398" t="s">
        <v>39</v>
      </c>
      <c r="N398" s="230"/>
      <c r="AG398" t="s">
        <v>2221</v>
      </c>
      <c r="AI398">
        <v>998912841</v>
      </c>
      <c r="AK398" t="s">
        <v>27</v>
      </c>
      <c r="AL398" s="230"/>
      <c r="AM398" s="230"/>
      <c r="AN398" s="230"/>
      <c r="AP398" t="s">
        <v>689</v>
      </c>
      <c r="AW398">
        <v>3250056305</v>
      </c>
    </row>
    <row r="399" spans="1:49" customFormat="1" ht="15" x14ac:dyDescent="0.25">
      <c r="A399">
        <v>417528</v>
      </c>
      <c r="B399" t="s">
        <v>897</v>
      </c>
      <c r="C399" t="s">
        <v>471</v>
      </c>
      <c r="D399" t="s">
        <v>485</v>
      </c>
      <c r="E399" t="s">
        <v>78</v>
      </c>
      <c r="F399" s="148">
        <v>33107</v>
      </c>
      <c r="G399" t="s">
        <v>74</v>
      </c>
      <c r="H399" t="s">
        <v>24</v>
      </c>
      <c r="I399" t="s">
        <v>712</v>
      </c>
      <c r="J399" t="s">
        <v>25</v>
      </c>
      <c r="K399">
        <v>2008</v>
      </c>
      <c r="L399" t="s">
        <v>74</v>
      </c>
      <c r="N399" s="230"/>
      <c r="AL399" s="230"/>
      <c r="AM399" s="230"/>
      <c r="AN399" s="230"/>
    </row>
    <row r="400" spans="1:49" customFormat="1" ht="15" x14ac:dyDescent="0.25">
      <c r="A400">
        <v>417556</v>
      </c>
      <c r="B400" t="s">
        <v>899</v>
      </c>
      <c r="C400" t="s">
        <v>293</v>
      </c>
      <c r="D400" t="s">
        <v>295</v>
      </c>
      <c r="E400" t="s">
        <v>79</v>
      </c>
      <c r="F400" s="148">
        <v>34719</v>
      </c>
      <c r="G400" t="s">
        <v>27</v>
      </c>
      <c r="H400" t="s">
        <v>24</v>
      </c>
      <c r="I400" t="s">
        <v>712</v>
      </c>
      <c r="J400" t="s">
        <v>23</v>
      </c>
      <c r="K400">
        <v>2013</v>
      </c>
      <c r="L400" t="s">
        <v>27</v>
      </c>
      <c r="N400" s="230"/>
      <c r="AG400" t="s">
        <v>2221</v>
      </c>
      <c r="AL400" s="230"/>
      <c r="AM400" s="230"/>
      <c r="AN400" s="230"/>
    </row>
    <row r="401" spans="1:49" customFormat="1" ht="15" x14ac:dyDescent="0.25">
      <c r="A401">
        <v>417656</v>
      </c>
      <c r="B401" t="s">
        <v>2285</v>
      </c>
      <c r="E401" t="s">
        <v>78</v>
      </c>
      <c r="F401" s="148">
        <v>35067</v>
      </c>
      <c r="G401" t="s">
        <v>27</v>
      </c>
      <c r="H401" t="s">
        <v>24</v>
      </c>
      <c r="I401" t="s">
        <v>712</v>
      </c>
      <c r="J401" t="s">
        <v>23</v>
      </c>
      <c r="K401">
        <v>2013</v>
      </c>
      <c r="L401" t="s">
        <v>27</v>
      </c>
      <c r="M401" t="s">
        <v>27</v>
      </c>
      <c r="N401" s="230"/>
      <c r="AI401">
        <v>992621876</v>
      </c>
      <c r="AK401" t="s">
        <v>2187</v>
      </c>
      <c r="AL401" s="230"/>
      <c r="AM401" s="230"/>
      <c r="AN401" s="230"/>
      <c r="AW401">
        <v>1020321170</v>
      </c>
    </row>
    <row r="402" spans="1:49" customFormat="1" ht="15" x14ac:dyDescent="0.25">
      <c r="A402">
        <v>417989</v>
      </c>
      <c r="B402" t="s">
        <v>911</v>
      </c>
      <c r="C402" t="s">
        <v>912</v>
      </c>
      <c r="D402" t="s">
        <v>351</v>
      </c>
      <c r="E402" t="s">
        <v>78</v>
      </c>
      <c r="F402" s="148">
        <v>35291</v>
      </c>
      <c r="I402" t="s">
        <v>712</v>
      </c>
      <c r="N402" s="230"/>
      <c r="AL402" s="230"/>
      <c r="AM402" s="230"/>
      <c r="AN402" s="230"/>
    </row>
    <row r="403" spans="1:49" customFormat="1" ht="15" x14ac:dyDescent="0.25">
      <c r="A403">
        <v>418053</v>
      </c>
      <c r="B403" t="s">
        <v>913</v>
      </c>
      <c r="C403" t="s">
        <v>398</v>
      </c>
      <c r="D403" t="s">
        <v>353</v>
      </c>
      <c r="E403" t="s">
        <v>79</v>
      </c>
      <c r="F403" s="148">
        <v>34335</v>
      </c>
      <c r="G403" t="s">
        <v>27</v>
      </c>
      <c r="H403" t="s">
        <v>24</v>
      </c>
      <c r="I403" t="s">
        <v>712</v>
      </c>
      <c r="J403" t="s">
        <v>25</v>
      </c>
      <c r="K403">
        <v>2006</v>
      </c>
      <c r="L403" t="s">
        <v>27</v>
      </c>
      <c r="N403" s="230"/>
      <c r="O403">
        <v>608</v>
      </c>
      <c r="P403" s="148">
        <v>45715</v>
      </c>
      <c r="Q403">
        <v>45000</v>
      </c>
      <c r="AG403" t="s">
        <v>2221</v>
      </c>
      <c r="AL403" s="230"/>
      <c r="AM403" s="230"/>
      <c r="AN403" s="230"/>
    </row>
    <row r="404" spans="1:49" customFormat="1" ht="15" x14ac:dyDescent="0.25">
      <c r="A404">
        <v>418174</v>
      </c>
      <c r="B404" t="s">
        <v>919</v>
      </c>
      <c r="C404" t="s">
        <v>297</v>
      </c>
      <c r="D404" t="s">
        <v>544</v>
      </c>
      <c r="E404" t="s">
        <v>79</v>
      </c>
      <c r="F404" s="148">
        <v>35440</v>
      </c>
      <c r="G404" t="s">
        <v>27</v>
      </c>
      <c r="H404" t="s">
        <v>24</v>
      </c>
      <c r="I404" t="s">
        <v>712</v>
      </c>
      <c r="J404" t="s">
        <v>25</v>
      </c>
      <c r="K404">
        <v>2015</v>
      </c>
      <c r="L404" t="s">
        <v>27</v>
      </c>
      <c r="N404" s="230"/>
      <c r="AG404" t="s">
        <v>2221</v>
      </c>
      <c r="AL404" s="230"/>
      <c r="AM404" s="230"/>
      <c r="AN404" s="230"/>
    </row>
    <row r="405" spans="1:49" customFormat="1" ht="15" x14ac:dyDescent="0.25">
      <c r="A405">
        <v>418202</v>
      </c>
      <c r="B405" t="s">
        <v>922</v>
      </c>
      <c r="C405" t="s">
        <v>297</v>
      </c>
      <c r="D405" t="s">
        <v>395</v>
      </c>
      <c r="E405" t="s">
        <v>78</v>
      </c>
      <c r="F405" s="148">
        <v>33239</v>
      </c>
      <c r="I405" t="s">
        <v>712</v>
      </c>
      <c r="N405" s="230"/>
      <c r="AL405" s="230"/>
      <c r="AM405" s="230"/>
      <c r="AN405" s="230"/>
    </row>
    <row r="406" spans="1:49" customFormat="1" ht="15" x14ac:dyDescent="0.25">
      <c r="A406">
        <v>418238</v>
      </c>
      <c r="B406" t="s">
        <v>2287</v>
      </c>
      <c r="C406" t="s">
        <v>275</v>
      </c>
      <c r="D406" t="s">
        <v>486</v>
      </c>
      <c r="E406" t="s">
        <v>78</v>
      </c>
      <c r="F406" s="148">
        <v>34752</v>
      </c>
      <c r="G406" t="s">
        <v>27</v>
      </c>
      <c r="H406" t="s">
        <v>24</v>
      </c>
      <c r="I406" t="s">
        <v>712</v>
      </c>
      <c r="J406" t="s">
        <v>23</v>
      </c>
      <c r="K406">
        <v>2014</v>
      </c>
      <c r="L406" t="s">
        <v>27</v>
      </c>
      <c r="M406" t="s">
        <v>27</v>
      </c>
      <c r="N406" s="230"/>
      <c r="AG406" t="s">
        <v>2273</v>
      </c>
      <c r="AI406">
        <v>991246120</v>
      </c>
      <c r="AK406" t="s">
        <v>2286</v>
      </c>
      <c r="AL406" s="230"/>
      <c r="AM406" s="230"/>
      <c r="AN406" s="230"/>
      <c r="AW406">
        <v>1010644748</v>
      </c>
    </row>
    <row r="407" spans="1:49" customFormat="1" ht="15" x14ac:dyDescent="0.25">
      <c r="A407">
        <v>418355</v>
      </c>
      <c r="B407" t="s">
        <v>2288</v>
      </c>
      <c r="C407" t="s">
        <v>257</v>
      </c>
      <c r="D407" t="s">
        <v>904</v>
      </c>
      <c r="E407" t="s">
        <v>78</v>
      </c>
      <c r="F407" s="148">
        <v>34586</v>
      </c>
      <c r="G407" t="s">
        <v>27</v>
      </c>
      <c r="H407" t="s">
        <v>24</v>
      </c>
      <c r="I407" t="s">
        <v>712</v>
      </c>
      <c r="K407">
        <v>2012</v>
      </c>
      <c r="L407" t="s">
        <v>39</v>
      </c>
      <c r="M407" t="s">
        <v>27</v>
      </c>
      <c r="N407" s="230"/>
      <c r="AG407" t="s">
        <v>2226</v>
      </c>
      <c r="AI407">
        <v>938234367</v>
      </c>
      <c r="AK407" t="s">
        <v>400</v>
      </c>
      <c r="AL407" s="230"/>
      <c r="AM407" s="230"/>
      <c r="AN407" s="230"/>
      <c r="AW407">
        <v>1030136744</v>
      </c>
    </row>
    <row r="408" spans="1:49" customFormat="1" ht="15" x14ac:dyDescent="0.25">
      <c r="A408">
        <v>418511</v>
      </c>
      <c r="B408" t="s">
        <v>928</v>
      </c>
      <c r="C408" t="s">
        <v>929</v>
      </c>
      <c r="D408" t="s">
        <v>547</v>
      </c>
      <c r="E408" t="s">
        <v>78</v>
      </c>
      <c r="F408" s="148">
        <v>29428</v>
      </c>
      <c r="G408" t="s">
        <v>74</v>
      </c>
      <c r="H408" t="s">
        <v>24</v>
      </c>
      <c r="I408" t="s">
        <v>712</v>
      </c>
      <c r="J408" t="s">
        <v>23</v>
      </c>
      <c r="K408">
        <v>1998</v>
      </c>
      <c r="L408" t="s">
        <v>27</v>
      </c>
      <c r="N408" s="230"/>
      <c r="AL408" s="230"/>
      <c r="AM408" s="230"/>
      <c r="AN408" s="230"/>
      <c r="AP408" t="s">
        <v>689</v>
      </c>
    </row>
    <row r="409" spans="1:49" customFormat="1" ht="15" x14ac:dyDescent="0.25">
      <c r="A409">
        <v>418616</v>
      </c>
      <c r="B409" t="s">
        <v>930</v>
      </c>
      <c r="C409" t="s">
        <v>931</v>
      </c>
      <c r="D409" t="s">
        <v>294</v>
      </c>
      <c r="E409" t="s">
        <v>78</v>
      </c>
      <c r="F409" s="148">
        <v>34082</v>
      </c>
      <c r="I409" t="s">
        <v>712</v>
      </c>
      <c r="N409" s="230"/>
      <c r="AL409" s="230"/>
      <c r="AM409" s="230"/>
      <c r="AN409" s="230"/>
      <c r="AP409" t="s">
        <v>689</v>
      </c>
      <c r="AQ409" t="s">
        <v>688</v>
      </c>
    </row>
    <row r="410" spans="1:49" customFormat="1" ht="15" x14ac:dyDescent="0.25">
      <c r="A410">
        <v>418686</v>
      </c>
      <c r="B410" t="s">
        <v>934</v>
      </c>
      <c r="C410" t="s">
        <v>481</v>
      </c>
      <c r="D410" t="s">
        <v>267</v>
      </c>
      <c r="E410" t="s">
        <v>78</v>
      </c>
      <c r="F410" s="148">
        <v>34797</v>
      </c>
      <c r="I410" t="s">
        <v>712</v>
      </c>
      <c r="N410" s="230"/>
      <c r="AL410" s="230"/>
      <c r="AM410" s="230"/>
      <c r="AN410" s="230"/>
      <c r="AP410" t="s">
        <v>689</v>
      </c>
    </row>
    <row r="411" spans="1:49" customFormat="1" ht="15" x14ac:dyDescent="0.25">
      <c r="A411">
        <v>418702</v>
      </c>
      <c r="B411" t="s">
        <v>935</v>
      </c>
      <c r="C411" t="s">
        <v>936</v>
      </c>
      <c r="D411" t="s">
        <v>523</v>
      </c>
      <c r="E411" t="s">
        <v>78</v>
      </c>
      <c r="F411" s="148">
        <v>35065</v>
      </c>
      <c r="G411" t="s">
        <v>27</v>
      </c>
      <c r="H411" t="s">
        <v>24</v>
      </c>
      <c r="I411" t="s">
        <v>712</v>
      </c>
      <c r="J411" t="s">
        <v>25</v>
      </c>
      <c r="K411">
        <v>2015</v>
      </c>
      <c r="L411" t="s">
        <v>27</v>
      </c>
      <c r="M411" t="s">
        <v>27</v>
      </c>
      <c r="N411" s="230"/>
      <c r="AI411">
        <v>933766771</v>
      </c>
      <c r="AL411" s="230"/>
      <c r="AM411" s="230"/>
      <c r="AN411" s="230"/>
      <c r="AP411" t="s">
        <v>689</v>
      </c>
      <c r="AW411">
        <v>1010248316</v>
      </c>
    </row>
    <row r="412" spans="1:49" customFormat="1" ht="15" x14ac:dyDescent="0.25">
      <c r="A412">
        <v>418707</v>
      </c>
      <c r="B412" t="s">
        <v>937</v>
      </c>
      <c r="C412" t="s">
        <v>244</v>
      </c>
      <c r="D412" t="s">
        <v>686</v>
      </c>
      <c r="E412" t="s">
        <v>78</v>
      </c>
      <c r="F412" s="148">
        <v>35065</v>
      </c>
      <c r="I412" t="s">
        <v>712</v>
      </c>
      <c r="N412" s="230"/>
      <c r="AL412" s="230"/>
      <c r="AM412" s="230"/>
      <c r="AN412" s="230"/>
    </row>
    <row r="413" spans="1:49" customFormat="1" ht="15" x14ac:dyDescent="0.25">
      <c r="A413">
        <v>418778</v>
      </c>
      <c r="B413" t="s">
        <v>938</v>
      </c>
      <c r="C413" t="s">
        <v>939</v>
      </c>
      <c r="D413" t="s">
        <v>265</v>
      </c>
      <c r="E413" t="s">
        <v>78</v>
      </c>
      <c r="F413" s="148">
        <v>35129</v>
      </c>
      <c r="I413" t="s">
        <v>712</v>
      </c>
      <c r="N413" s="230"/>
      <c r="AL413" s="230"/>
      <c r="AM413" s="230"/>
      <c r="AN413" s="230"/>
      <c r="AP413" t="s">
        <v>689</v>
      </c>
      <c r="AQ413" t="s">
        <v>688</v>
      </c>
    </row>
    <row r="414" spans="1:49" customFormat="1" ht="15" x14ac:dyDescent="0.25">
      <c r="A414">
        <v>418861</v>
      </c>
      <c r="B414" t="s">
        <v>941</v>
      </c>
      <c r="C414" t="s">
        <v>506</v>
      </c>
      <c r="D414" t="s">
        <v>351</v>
      </c>
      <c r="E414" t="s">
        <v>78</v>
      </c>
      <c r="F414" s="148">
        <v>34939</v>
      </c>
      <c r="I414" t="s">
        <v>712</v>
      </c>
      <c r="N414" s="230"/>
      <c r="AL414" s="230"/>
      <c r="AM414" s="230"/>
      <c r="AN414" s="230"/>
    </row>
    <row r="415" spans="1:49" customFormat="1" ht="15" x14ac:dyDescent="0.25">
      <c r="A415">
        <v>419103</v>
      </c>
      <c r="B415" t="s">
        <v>948</v>
      </c>
      <c r="C415" t="s">
        <v>348</v>
      </c>
      <c r="D415" t="s">
        <v>425</v>
      </c>
      <c r="E415" t="s">
        <v>78</v>
      </c>
      <c r="F415" s="148">
        <v>34189</v>
      </c>
      <c r="G415" t="s">
        <v>862</v>
      </c>
      <c r="H415" t="s">
        <v>24</v>
      </c>
      <c r="I415" t="s">
        <v>712</v>
      </c>
      <c r="J415" t="s">
        <v>25</v>
      </c>
      <c r="K415">
        <v>2012</v>
      </c>
      <c r="L415" t="s">
        <v>74</v>
      </c>
      <c r="N415" s="230"/>
      <c r="AI415">
        <v>994105462</v>
      </c>
      <c r="AK415" t="s">
        <v>27</v>
      </c>
      <c r="AL415" s="230"/>
      <c r="AM415" s="230"/>
      <c r="AN415" s="230"/>
      <c r="AW415">
        <v>13050007481</v>
      </c>
    </row>
    <row r="416" spans="1:49" customFormat="1" ht="15" x14ac:dyDescent="0.25">
      <c r="A416">
        <v>419208</v>
      </c>
      <c r="B416" t="s">
        <v>953</v>
      </c>
      <c r="C416" t="s">
        <v>275</v>
      </c>
      <c r="D416" t="s">
        <v>533</v>
      </c>
      <c r="E416" t="s">
        <v>79</v>
      </c>
      <c r="F416" s="148">
        <v>32559</v>
      </c>
      <c r="G416" t="s">
        <v>539</v>
      </c>
      <c r="H416" t="s">
        <v>24</v>
      </c>
      <c r="I416" t="s">
        <v>712</v>
      </c>
      <c r="J416" t="s">
        <v>23</v>
      </c>
      <c r="K416">
        <v>2008</v>
      </c>
      <c r="L416" t="s">
        <v>39</v>
      </c>
      <c r="M416" t="s">
        <v>39</v>
      </c>
      <c r="N416" s="230"/>
      <c r="AG416" t="s">
        <v>2221</v>
      </c>
      <c r="AI416">
        <v>992243375</v>
      </c>
      <c r="AK416" t="s">
        <v>2292</v>
      </c>
      <c r="AL416" s="230"/>
      <c r="AM416" s="230"/>
      <c r="AN416" s="230"/>
      <c r="AW416">
        <v>3160034166</v>
      </c>
    </row>
    <row r="417" spans="1:49" customFormat="1" ht="15" x14ac:dyDescent="0.25">
      <c r="A417">
        <v>419226</v>
      </c>
      <c r="B417" t="s">
        <v>954</v>
      </c>
      <c r="C417" t="s">
        <v>328</v>
      </c>
      <c r="D417" t="s">
        <v>543</v>
      </c>
      <c r="E417" t="s">
        <v>79</v>
      </c>
      <c r="F417" s="148">
        <v>35188</v>
      </c>
      <c r="G417" t="s">
        <v>955</v>
      </c>
      <c r="H417" t="s">
        <v>24</v>
      </c>
      <c r="I417" t="s">
        <v>712</v>
      </c>
      <c r="J417" t="s">
        <v>23</v>
      </c>
      <c r="K417">
        <v>2015</v>
      </c>
      <c r="L417" t="s">
        <v>39</v>
      </c>
      <c r="M417" t="s">
        <v>39</v>
      </c>
      <c r="N417" s="230"/>
      <c r="AG417" t="s">
        <v>2221</v>
      </c>
      <c r="AI417">
        <v>988268765</v>
      </c>
      <c r="AL417" s="230"/>
      <c r="AM417" s="230"/>
      <c r="AN417" s="230"/>
      <c r="AW417">
        <v>3190031442</v>
      </c>
    </row>
    <row r="418" spans="1:49" customFormat="1" ht="15" x14ac:dyDescent="0.25">
      <c r="A418">
        <v>419266</v>
      </c>
      <c r="B418" t="s">
        <v>958</v>
      </c>
      <c r="C418" t="s">
        <v>520</v>
      </c>
      <c r="D418" t="s">
        <v>309</v>
      </c>
      <c r="E418" t="s">
        <v>79</v>
      </c>
      <c r="F418" s="148">
        <v>35796</v>
      </c>
      <c r="G418" t="s">
        <v>67</v>
      </c>
      <c r="H418" t="s">
        <v>24</v>
      </c>
      <c r="I418" t="s">
        <v>712</v>
      </c>
      <c r="J418" t="s">
        <v>23</v>
      </c>
      <c r="K418">
        <v>2015</v>
      </c>
      <c r="L418" t="s">
        <v>27</v>
      </c>
      <c r="N418" s="230"/>
      <c r="AG418" t="s">
        <v>2221</v>
      </c>
      <c r="AL418" s="230"/>
      <c r="AM418" s="230"/>
      <c r="AN418" s="230"/>
    </row>
    <row r="419" spans="1:49" customFormat="1" ht="15" x14ac:dyDescent="0.25">
      <c r="A419">
        <v>419465</v>
      </c>
      <c r="B419" t="s">
        <v>974</v>
      </c>
      <c r="C419" t="s">
        <v>367</v>
      </c>
      <c r="D419" t="s">
        <v>300</v>
      </c>
      <c r="E419" t="s">
        <v>78</v>
      </c>
      <c r="F419" s="148">
        <v>35460</v>
      </c>
      <c r="I419" t="s">
        <v>712</v>
      </c>
      <c r="N419" s="230"/>
      <c r="AL419" s="230"/>
      <c r="AM419" s="230"/>
      <c r="AN419" s="230"/>
    </row>
    <row r="420" spans="1:49" customFormat="1" ht="15" x14ac:dyDescent="0.25">
      <c r="A420">
        <v>419573</v>
      </c>
      <c r="B420" t="s">
        <v>983</v>
      </c>
      <c r="C420" t="s">
        <v>984</v>
      </c>
      <c r="D420" t="s">
        <v>466</v>
      </c>
      <c r="E420" t="s">
        <v>79</v>
      </c>
      <c r="F420" s="148">
        <v>34779</v>
      </c>
      <c r="G420" t="s">
        <v>27</v>
      </c>
      <c r="H420" t="s">
        <v>24</v>
      </c>
      <c r="I420" t="s">
        <v>712</v>
      </c>
      <c r="J420" t="s">
        <v>23</v>
      </c>
      <c r="K420">
        <v>2013</v>
      </c>
      <c r="L420" t="s">
        <v>27</v>
      </c>
      <c r="M420" t="s">
        <v>27</v>
      </c>
      <c r="N420" s="230"/>
      <c r="AG420" t="s">
        <v>2221</v>
      </c>
      <c r="AI420">
        <v>962257143</v>
      </c>
      <c r="AK420" t="s">
        <v>27</v>
      </c>
      <c r="AL420" s="230"/>
      <c r="AM420" s="230"/>
      <c r="AN420" s="230"/>
      <c r="AW420">
        <v>1030280672</v>
      </c>
    </row>
    <row r="421" spans="1:49" customFormat="1" ht="15" x14ac:dyDescent="0.25">
      <c r="A421">
        <v>419587</v>
      </c>
      <c r="B421" t="s">
        <v>985</v>
      </c>
      <c r="C421" t="s">
        <v>277</v>
      </c>
      <c r="D421" t="s">
        <v>986</v>
      </c>
      <c r="E421" t="s">
        <v>79</v>
      </c>
      <c r="F421" s="148">
        <v>35256</v>
      </c>
      <c r="G421" t="s">
        <v>27</v>
      </c>
      <c r="H421" t="s">
        <v>24</v>
      </c>
      <c r="I421" t="s">
        <v>712</v>
      </c>
      <c r="J421" t="s">
        <v>25</v>
      </c>
      <c r="K421">
        <v>2015</v>
      </c>
      <c r="L421" t="s">
        <v>27</v>
      </c>
      <c r="M421" t="s">
        <v>27</v>
      </c>
      <c r="N421" s="230"/>
      <c r="AG421" t="s">
        <v>2221</v>
      </c>
      <c r="AL421" s="230"/>
      <c r="AM421" s="230"/>
      <c r="AN421" s="230"/>
      <c r="AP421" t="s">
        <v>689</v>
      </c>
      <c r="AW421">
        <v>1040312408</v>
      </c>
    </row>
    <row r="422" spans="1:49" customFormat="1" ht="15" x14ac:dyDescent="0.25">
      <c r="A422">
        <v>419826</v>
      </c>
      <c r="B422" t="s">
        <v>996</v>
      </c>
      <c r="C422" t="s">
        <v>834</v>
      </c>
      <c r="D422" t="s">
        <v>434</v>
      </c>
      <c r="E422" t="s">
        <v>78</v>
      </c>
      <c r="F422" s="148">
        <v>35796</v>
      </c>
      <c r="I422" t="s">
        <v>712</v>
      </c>
      <c r="N422" s="230"/>
      <c r="AL422" s="230"/>
      <c r="AM422" s="230"/>
      <c r="AN422" s="230"/>
    </row>
    <row r="423" spans="1:49" customFormat="1" ht="15" x14ac:dyDescent="0.25">
      <c r="A423">
        <v>419877</v>
      </c>
      <c r="B423" t="s">
        <v>998</v>
      </c>
      <c r="C423" t="s">
        <v>342</v>
      </c>
      <c r="D423" t="s">
        <v>324</v>
      </c>
      <c r="E423" t="s">
        <v>78</v>
      </c>
      <c r="F423" s="148">
        <v>34700</v>
      </c>
      <c r="I423" t="s">
        <v>712</v>
      </c>
      <c r="N423" s="230"/>
      <c r="AL423" s="230"/>
      <c r="AM423" s="230"/>
      <c r="AN423" s="230"/>
    </row>
    <row r="424" spans="1:49" customFormat="1" ht="15" x14ac:dyDescent="0.25">
      <c r="A424">
        <v>419894</v>
      </c>
      <c r="B424" t="s">
        <v>999</v>
      </c>
      <c r="C424" t="s">
        <v>1000</v>
      </c>
      <c r="D424" t="s">
        <v>242</v>
      </c>
      <c r="E424" t="s">
        <v>78</v>
      </c>
      <c r="F424" s="148">
        <v>34646</v>
      </c>
      <c r="G424" t="s">
        <v>27</v>
      </c>
      <c r="H424" t="s">
        <v>24</v>
      </c>
      <c r="I424" t="s">
        <v>712</v>
      </c>
      <c r="J424" t="s">
        <v>23</v>
      </c>
      <c r="K424">
        <v>2013</v>
      </c>
      <c r="L424" t="s">
        <v>27</v>
      </c>
      <c r="N424" s="230"/>
      <c r="AG424" t="s">
        <v>2298</v>
      </c>
      <c r="AI424">
        <v>937989274</v>
      </c>
      <c r="AK424" t="s">
        <v>2299</v>
      </c>
      <c r="AL424" s="230"/>
      <c r="AM424" s="230"/>
      <c r="AN424" s="230"/>
      <c r="AW424">
        <v>10220037499</v>
      </c>
    </row>
    <row r="425" spans="1:49" customFormat="1" ht="15" x14ac:dyDescent="0.25">
      <c r="A425">
        <v>419916</v>
      </c>
      <c r="B425" t="s">
        <v>1004</v>
      </c>
      <c r="C425" t="s">
        <v>415</v>
      </c>
      <c r="D425" t="s">
        <v>526</v>
      </c>
      <c r="E425" t="s">
        <v>78</v>
      </c>
      <c r="F425" s="148">
        <v>34864</v>
      </c>
      <c r="G425" t="s">
        <v>27</v>
      </c>
      <c r="H425" t="s">
        <v>24</v>
      </c>
      <c r="I425" t="s">
        <v>712</v>
      </c>
      <c r="J425" t="s">
        <v>25</v>
      </c>
      <c r="K425">
        <v>2014</v>
      </c>
      <c r="L425" t="s">
        <v>27</v>
      </c>
      <c r="M425" t="s">
        <v>27</v>
      </c>
      <c r="N425" s="230"/>
      <c r="AG425" t="s">
        <v>2226</v>
      </c>
      <c r="AI425">
        <v>951895528</v>
      </c>
      <c r="AK425" t="s">
        <v>2300</v>
      </c>
      <c r="AL425" s="230"/>
      <c r="AM425" s="230"/>
      <c r="AN425" s="230"/>
      <c r="AP425" t="s">
        <v>689</v>
      </c>
      <c r="AW425">
        <v>1030234275</v>
      </c>
    </row>
    <row r="426" spans="1:49" customFormat="1" ht="15" x14ac:dyDescent="0.25">
      <c r="A426">
        <v>419975</v>
      </c>
      <c r="B426" t="s">
        <v>1013</v>
      </c>
      <c r="C426" t="s">
        <v>244</v>
      </c>
      <c r="D426" t="s">
        <v>375</v>
      </c>
      <c r="E426" t="s">
        <v>79</v>
      </c>
      <c r="F426" s="148">
        <v>33838</v>
      </c>
      <c r="I426" t="s">
        <v>712</v>
      </c>
      <c r="N426" s="230"/>
      <c r="AL426" s="230"/>
      <c r="AM426" s="230"/>
      <c r="AN426" s="230"/>
    </row>
    <row r="427" spans="1:49" customFormat="1" ht="15" x14ac:dyDescent="0.25">
      <c r="A427">
        <v>419977</v>
      </c>
      <c r="B427" t="s">
        <v>1014</v>
      </c>
      <c r="C427" t="s">
        <v>358</v>
      </c>
      <c r="D427" t="s">
        <v>359</v>
      </c>
      <c r="E427" t="s">
        <v>79</v>
      </c>
      <c r="F427" s="148">
        <v>34704</v>
      </c>
      <c r="G427" t="s">
        <v>27</v>
      </c>
      <c r="H427" t="s">
        <v>24</v>
      </c>
      <c r="I427" t="s">
        <v>712</v>
      </c>
      <c r="J427" t="s">
        <v>25</v>
      </c>
      <c r="K427">
        <v>2012</v>
      </c>
      <c r="L427" t="s">
        <v>27</v>
      </c>
      <c r="M427" t="s">
        <v>27</v>
      </c>
      <c r="N427" s="230"/>
      <c r="AG427" t="s">
        <v>2221</v>
      </c>
      <c r="AL427" s="230"/>
      <c r="AM427" s="230"/>
      <c r="AN427" s="230"/>
      <c r="AW427">
        <v>1010628243</v>
      </c>
    </row>
    <row r="428" spans="1:49" customFormat="1" ht="15" x14ac:dyDescent="0.25">
      <c r="A428">
        <v>420023</v>
      </c>
      <c r="B428" t="s">
        <v>1020</v>
      </c>
      <c r="C428" t="s">
        <v>328</v>
      </c>
      <c r="D428" t="s">
        <v>1021</v>
      </c>
      <c r="E428" t="s">
        <v>79</v>
      </c>
      <c r="F428" s="148">
        <v>34563</v>
      </c>
      <c r="G428" t="s">
        <v>458</v>
      </c>
      <c r="H428" t="s">
        <v>24</v>
      </c>
      <c r="I428" t="s">
        <v>712</v>
      </c>
      <c r="J428" t="s">
        <v>23</v>
      </c>
      <c r="K428">
        <v>2013</v>
      </c>
      <c r="L428" t="s">
        <v>39</v>
      </c>
      <c r="M428" t="s">
        <v>39</v>
      </c>
      <c r="N428" s="230"/>
      <c r="O428">
        <v>916</v>
      </c>
      <c r="P428" s="148">
        <v>45757</v>
      </c>
      <c r="Q428">
        <v>50000</v>
      </c>
      <c r="AG428" t="s">
        <v>2221</v>
      </c>
      <c r="AI428">
        <v>994237762</v>
      </c>
      <c r="AL428" s="230"/>
      <c r="AM428" s="230"/>
      <c r="AN428" s="230"/>
      <c r="AW428">
        <v>3140034117</v>
      </c>
    </row>
    <row r="429" spans="1:49" customFormat="1" ht="15" x14ac:dyDescent="0.25">
      <c r="A429">
        <v>420127</v>
      </c>
      <c r="B429" t="s">
        <v>1026</v>
      </c>
      <c r="C429" t="s">
        <v>1027</v>
      </c>
      <c r="D429" t="s">
        <v>249</v>
      </c>
      <c r="E429" t="s">
        <v>78</v>
      </c>
      <c r="F429" s="148">
        <v>33707</v>
      </c>
      <c r="G429" t="s">
        <v>1028</v>
      </c>
      <c r="H429" t="s">
        <v>24</v>
      </c>
      <c r="I429" t="s">
        <v>712</v>
      </c>
      <c r="J429" t="s">
        <v>23</v>
      </c>
      <c r="K429">
        <v>2011</v>
      </c>
      <c r="L429" t="s">
        <v>76</v>
      </c>
      <c r="N429" s="230"/>
      <c r="AG429" t="s">
        <v>76</v>
      </c>
      <c r="AI429">
        <v>969700672</v>
      </c>
      <c r="AK429" t="s">
        <v>418</v>
      </c>
      <c r="AL429" s="230"/>
      <c r="AM429" s="230"/>
      <c r="AN429" s="230"/>
      <c r="AP429" t="s">
        <v>689</v>
      </c>
      <c r="AW429">
        <v>14010099259</v>
      </c>
    </row>
    <row r="430" spans="1:49" customFormat="1" ht="15" x14ac:dyDescent="0.25">
      <c r="A430">
        <v>420129</v>
      </c>
      <c r="B430" t="s">
        <v>1029</v>
      </c>
      <c r="C430" t="s">
        <v>1030</v>
      </c>
      <c r="D430" t="s">
        <v>1031</v>
      </c>
      <c r="E430" t="s">
        <v>78</v>
      </c>
      <c r="F430" s="148">
        <v>34547</v>
      </c>
      <c r="G430" t="s">
        <v>27</v>
      </c>
      <c r="H430" t="s">
        <v>24</v>
      </c>
      <c r="I430" t="s">
        <v>712</v>
      </c>
      <c r="J430" t="s">
        <v>25</v>
      </c>
      <c r="K430">
        <v>2013</v>
      </c>
      <c r="L430" t="s">
        <v>27</v>
      </c>
      <c r="M430" t="s">
        <v>27</v>
      </c>
      <c r="N430" s="230"/>
      <c r="AG430" t="s">
        <v>1724</v>
      </c>
      <c r="AI430">
        <v>994342426</v>
      </c>
      <c r="AK430" t="s">
        <v>2302</v>
      </c>
      <c r="AL430" s="230"/>
      <c r="AM430" s="230"/>
      <c r="AN430" s="230"/>
      <c r="AW430">
        <v>1040360597</v>
      </c>
    </row>
    <row r="431" spans="1:49" customFormat="1" ht="15" x14ac:dyDescent="0.25">
      <c r="A431">
        <v>420141</v>
      </c>
      <c r="B431" t="s">
        <v>1033</v>
      </c>
      <c r="C431" t="s">
        <v>244</v>
      </c>
      <c r="D431" t="s">
        <v>1034</v>
      </c>
      <c r="E431" t="s">
        <v>78</v>
      </c>
      <c r="F431" s="148">
        <v>35214</v>
      </c>
      <c r="I431" t="s">
        <v>712</v>
      </c>
      <c r="N431" s="230"/>
      <c r="AL431" s="230"/>
      <c r="AM431" s="230"/>
      <c r="AN431" s="230"/>
    </row>
    <row r="432" spans="1:49" customFormat="1" ht="15" x14ac:dyDescent="0.25">
      <c r="A432">
        <v>420213</v>
      </c>
      <c r="B432" t="s">
        <v>1043</v>
      </c>
      <c r="C432" t="s">
        <v>1044</v>
      </c>
      <c r="D432" t="s">
        <v>295</v>
      </c>
      <c r="E432" t="s">
        <v>78</v>
      </c>
      <c r="F432" s="148">
        <v>34344</v>
      </c>
      <c r="I432" t="s">
        <v>712</v>
      </c>
      <c r="N432" s="230"/>
      <c r="AL432" s="230"/>
      <c r="AM432" s="230"/>
      <c r="AN432" s="230"/>
      <c r="AP432" t="s">
        <v>689</v>
      </c>
      <c r="AQ432" t="s">
        <v>688</v>
      </c>
    </row>
    <row r="433" spans="1:49" customFormat="1" ht="15" x14ac:dyDescent="0.25">
      <c r="A433">
        <v>420214</v>
      </c>
      <c r="B433" t="s">
        <v>1045</v>
      </c>
      <c r="C433" t="s">
        <v>1046</v>
      </c>
      <c r="D433" t="s">
        <v>317</v>
      </c>
      <c r="E433" t="s">
        <v>78</v>
      </c>
      <c r="F433" s="148">
        <v>35731</v>
      </c>
      <c r="G433" t="s">
        <v>27</v>
      </c>
      <c r="H433" t="s">
        <v>24</v>
      </c>
      <c r="I433" t="s">
        <v>712</v>
      </c>
      <c r="J433" t="s">
        <v>23</v>
      </c>
      <c r="K433">
        <v>2015</v>
      </c>
      <c r="L433" t="s">
        <v>27</v>
      </c>
      <c r="M433" t="s">
        <v>27</v>
      </c>
      <c r="N433" s="230"/>
      <c r="AG433" t="s">
        <v>2246</v>
      </c>
      <c r="AI433">
        <v>988137801</v>
      </c>
      <c r="AK433" t="s">
        <v>2222</v>
      </c>
      <c r="AL433" s="230"/>
      <c r="AM433" s="230"/>
      <c r="AN433" s="230"/>
      <c r="AP433" t="s">
        <v>689</v>
      </c>
      <c r="AW433">
        <v>1010617000</v>
      </c>
    </row>
    <row r="434" spans="1:49" customFormat="1" ht="15" x14ac:dyDescent="0.25">
      <c r="A434">
        <v>420274</v>
      </c>
      <c r="B434" t="s">
        <v>1047</v>
      </c>
      <c r="C434" t="s">
        <v>586</v>
      </c>
      <c r="D434" t="s">
        <v>300</v>
      </c>
      <c r="E434" t="s">
        <v>78</v>
      </c>
      <c r="F434" s="148">
        <v>35431</v>
      </c>
      <c r="I434" t="s">
        <v>712</v>
      </c>
      <c r="N434" s="230"/>
      <c r="AL434" s="230"/>
      <c r="AM434" s="230"/>
      <c r="AN434" s="230"/>
    </row>
    <row r="435" spans="1:49" customFormat="1" ht="15" x14ac:dyDescent="0.25">
      <c r="A435">
        <v>420335</v>
      </c>
      <c r="B435" t="s">
        <v>1052</v>
      </c>
      <c r="C435" t="s">
        <v>277</v>
      </c>
      <c r="D435" t="s">
        <v>253</v>
      </c>
      <c r="E435" t="s">
        <v>79</v>
      </c>
      <c r="F435" s="148">
        <v>33174</v>
      </c>
      <c r="G435" t="s">
        <v>1053</v>
      </c>
      <c r="H435" t="s">
        <v>24</v>
      </c>
      <c r="I435" t="s">
        <v>769</v>
      </c>
      <c r="J435" t="s">
        <v>23</v>
      </c>
      <c r="K435">
        <v>2009</v>
      </c>
      <c r="L435" t="s">
        <v>39</v>
      </c>
      <c r="N435" s="230"/>
      <c r="AG435" t="s">
        <v>2221</v>
      </c>
      <c r="AI435">
        <v>994742633</v>
      </c>
      <c r="AL435" s="230"/>
      <c r="AM435" s="230"/>
      <c r="AN435" s="230"/>
      <c r="AW435">
        <v>13020035908</v>
      </c>
    </row>
    <row r="436" spans="1:49" customFormat="1" ht="15" x14ac:dyDescent="0.25">
      <c r="A436">
        <v>420350</v>
      </c>
      <c r="B436" t="s">
        <v>1055</v>
      </c>
      <c r="C436" t="s">
        <v>1056</v>
      </c>
      <c r="D436" t="s">
        <v>498</v>
      </c>
      <c r="E436" t="s">
        <v>79</v>
      </c>
      <c r="F436" s="148">
        <v>34084</v>
      </c>
      <c r="G436" t="s">
        <v>27</v>
      </c>
      <c r="H436" t="s">
        <v>24</v>
      </c>
      <c r="I436" t="s">
        <v>712</v>
      </c>
      <c r="J436" t="s">
        <v>25</v>
      </c>
      <c r="K436">
        <v>2011</v>
      </c>
      <c r="L436" t="s">
        <v>27</v>
      </c>
      <c r="M436" t="s">
        <v>27</v>
      </c>
      <c r="N436" s="230"/>
      <c r="AG436" t="s">
        <v>2221</v>
      </c>
      <c r="AI436">
        <v>932105644</v>
      </c>
      <c r="AL436" s="230"/>
      <c r="AM436" s="230"/>
      <c r="AN436" s="230"/>
      <c r="AW436">
        <v>1020282430</v>
      </c>
    </row>
    <row r="437" spans="1:49" customFormat="1" ht="15" x14ac:dyDescent="0.25">
      <c r="A437">
        <v>420357</v>
      </c>
      <c r="B437" t="s">
        <v>1057</v>
      </c>
      <c r="C437" t="s">
        <v>570</v>
      </c>
      <c r="D437" t="s">
        <v>260</v>
      </c>
      <c r="E437" t="s">
        <v>78</v>
      </c>
      <c r="F437" s="148">
        <v>31770</v>
      </c>
      <c r="G437" t="s">
        <v>27</v>
      </c>
      <c r="H437" t="s">
        <v>24</v>
      </c>
      <c r="I437" t="s">
        <v>712</v>
      </c>
      <c r="J437" t="s">
        <v>23</v>
      </c>
      <c r="K437">
        <v>2005</v>
      </c>
      <c r="L437" t="s">
        <v>27</v>
      </c>
      <c r="N437" s="230"/>
      <c r="AI437">
        <v>930477918</v>
      </c>
      <c r="AL437" s="230"/>
      <c r="AM437" s="230"/>
      <c r="AN437" s="230"/>
    </row>
    <row r="438" spans="1:49" customFormat="1" ht="15" x14ac:dyDescent="0.25">
      <c r="A438">
        <v>420396</v>
      </c>
      <c r="B438" t="s">
        <v>1061</v>
      </c>
      <c r="C438" t="s">
        <v>257</v>
      </c>
      <c r="D438" t="s">
        <v>1062</v>
      </c>
      <c r="E438" t="s">
        <v>79</v>
      </c>
      <c r="F438" s="148">
        <v>34341</v>
      </c>
      <c r="G438" t="s">
        <v>431</v>
      </c>
      <c r="H438" t="s">
        <v>24</v>
      </c>
      <c r="I438" t="s">
        <v>712</v>
      </c>
      <c r="J438" t="s">
        <v>23</v>
      </c>
      <c r="K438">
        <v>2012</v>
      </c>
      <c r="L438" t="s">
        <v>39</v>
      </c>
      <c r="M438" t="s">
        <v>39</v>
      </c>
      <c r="N438" s="230"/>
      <c r="O438">
        <v>724</v>
      </c>
      <c r="P438" s="148">
        <v>45722</v>
      </c>
      <c r="Q438">
        <v>60000</v>
      </c>
      <c r="AG438" t="s">
        <v>2221</v>
      </c>
      <c r="AI438">
        <v>941541612</v>
      </c>
      <c r="AK438" t="s">
        <v>27</v>
      </c>
      <c r="AL438" s="230"/>
      <c r="AM438" s="230"/>
      <c r="AN438" s="230"/>
      <c r="AW438">
        <v>3230009158</v>
      </c>
    </row>
    <row r="439" spans="1:49" customFormat="1" ht="15" x14ac:dyDescent="0.25">
      <c r="A439">
        <v>420488</v>
      </c>
      <c r="B439" t="s">
        <v>1063</v>
      </c>
      <c r="C439" t="s">
        <v>1064</v>
      </c>
      <c r="D439" t="s">
        <v>291</v>
      </c>
      <c r="E439" t="s">
        <v>79</v>
      </c>
      <c r="F439" s="148">
        <v>35096</v>
      </c>
      <c r="I439" t="s">
        <v>712</v>
      </c>
      <c r="N439" s="230"/>
      <c r="AL439" s="230"/>
      <c r="AM439" s="230"/>
      <c r="AN439" s="230"/>
    </row>
    <row r="440" spans="1:49" customFormat="1" ht="15" x14ac:dyDescent="0.25">
      <c r="A440">
        <v>420521</v>
      </c>
      <c r="B440" t="s">
        <v>1066</v>
      </c>
      <c r="C440" t="s">
        <v>248</v>
      </c>
      <c r="D440" t="s">
        <v>1067</v>
      </c>
      <c r="E440" t="s">
        <v>78</v>
      </c>
      <c r="F440" s="148">
        <v>25935</v>
      </c>
      <c r="G440" t="s">
        <v>890</v>
      </c>
      <c r="H440" t="s">
        <v>24</v>
      </c>
      <c r="I440" t="s">
        <v>712</v>
      </c>
      <c r="J440" t="s">
        <v>23</v>
      </c>
      <c r="K440">
        <v>1999</v>
      </c>
      <c r="L440" t="s">
        <v>27</v>
      </c>
      <c r="M440" t="s">
        <v>39</v>
      </c>
      <c r="N440" s="230"/>
      <c r="AI440">
        <v>988423067</v>
      </c>
      <c r="AL440" s="230"/>
      <c r="AM440" s="230"/>
      <c r="AN440" s="230"/>
      <c r="AP440" t="s">
        <v>689</v>
      </c>
      <c r="AW440">
        <v>3310035573</v>
      </c>
    </row>
    <row r="441" spans="1:49" customFormat="1" ht="15" x14ac:dyDescent="0.25">
      <c r="A441">
        <v>420559</v>
      </c>
      <c r="B441" t="s">
        <v>1070</v>
      </c>
      <c r="C441" t="s">
        <v>273</v>
      </c>
      <c r="D441" t="s">
        <v>1071</v>
      </c>
      <c r="E441" t="s">
        <v>78</v>
      </c>
      <c r="F441" s="148">
        <v>36161</v>
      </c>
      <c r="G441" t="s">
        <v>27</v>
      </c>
      <c r="H441" t="s">
        <v>24</v>
      </c>
      <c r="I441" t="s">
        <v>712</v>
      </c>
      <c r="J441" t="s">
        <v>23</v>
      </c>
      <c r="K441">
        <v>2016</v>
      </c>
      <c r="L441" t="s">
        <v>39</v>
      </c>
      <c r="M441" t="s">
        <v>46</v>
      </c>
      <c r="N441" s="230"/>
      <c r="AG441" t="s">
        <v>2310</v>
      </c>
      <c r="AI441">
        <v>937380421</v>
      </c>
      <c r="AK441" t="s">
        <v>2311</v>
      </c>
      <c r="AL441" s="230"/>
      <c r="AM441" s="230"/>
      <c r="AN441" s="230"/>
      <c r="AW441">
        <v>4010424420</v>
      </c>
    </row>
    <row r="442" spans="1:49" customFormat="1" ht="15" x14ac:dyDescent="0.25">
      <c r="A442">
        <v>420570</v>
      </c>
      <c r="B442" t="s">
        <v>1072</v>
      </c>
      <c r="C442" t="s">
        <v>1073</v>
      </c>
      <c r="D442" t="s">
        <v>253</v>
      </c>
      <c r="E442" t="s">
        <v>78</v>
      </c>
      <c r="F442" s="148">
        <v>35403</v>
      </c>
      <c r="I442" t="s">
        <v>712</v>
      </c>
      <c r="N442" s="230"/>
      <c r="AL442" s="230"/>
      <c r="AM442" s="230"/>
      <c r="AN442" s="230"/>
    </row>
    <row r="443" spans="1:49" customFormat="1" ht="15" x14ac:dyDescent="0.25">
      <c r="A443">
        <v>420608</v>
      </c>
      <c r="B443" t="s">
        <v>1074</v>
      </c>
      <c r="C443" t="s">
        <v>333</v>
      </c>
      <c r="D443" t="s">
        <v>589</v>
      </c>
      <c r="E443" t="s">
        <v>79</v>
      </c>
      <c r="F443" s="148">
        <v>34335</v>
      </c>
      <c r="G443" t="s">
        <v>27</v>
      </c>
      <c r="H443" t="s">
        <v>24</v>
      </c>
      <c r="I443" t="s">
        <v>712</v>
      </c>
      <c r="J443" t="s">
        <v>25</v>
      </c>
      <c r="K443">
        <v>2011</v>
      </c>
      <c r="L443" t="s">
        <v>27</v>
      </c>
      <c r="M443" t="s">
        <v>27</v>
      </c>
      <c r="N443" s="230"/>
      <c r="AG443" t="s">
        <v>2221</v>
      </c>
      <c r="AI443">
        <v>991526695</v>
      </c>
      <c r="AK443" t="s">
        <v>27</v>
      </c>
      <c r="AL443" s="230"/>
      <c r="AM443" s="230"/>
      <c r="AN443" s="230"/>
      <c r="AW443">
        <v>1020101834</v>
      </c>
    </row>
    <row r="444" spans="1:49" customFormat="1" ht="15" x14ac:dyDescent="0.25">
      <c r="A444">
        <v>420753</v>
      </c>
      <c r="B444" t="s">
        <v>1081</v>
      </c>
      <c r="C444" t="s">
        <v>250</v>
      </c>
      <c r="D444" t="s">
        <v>374</v>
      </c>
      <c r="E444" t="s">
        <v>79</v>
      </c>
      <c r="F444" s="148">
        <v>35758</v>
      </c>
      <c r="G444" t="s">
        <v>272</v>
      </c>
      <c r="H444" t="s">
        <v>24</v>
      </c>
      <c r="I444" t="s">
        <v>712</v>
      </c>
      <c r="J444" t="s">
        <v>23</v>
      </c>
      <c r="K444">
        <v>2017</v>
      </c>
      <c r="L444" t="s">
        <v>39</v>
      </c>
      <c r="N444" s="230"/>
      <c r="AG444" t="s">
        <v>2221</v>
      </c>
      <c r="AI444">
        <v>951687839</v>
      </c>
      <c r="AK444" t="s">
        <v>272</v>
      </c>
      <c r="AL444" s="230"/>
      <c r="AM444" s="230"/>
      <c r="AN444" s="230"/>
      <c r="AW444">
        <v>14040072667</v>
      </c>
    </row>
    <row r="445" spans="1:49" customFormat="1" ht="15" x14ac:dyDescent="0.25">
      <c r="A445">
        <v>420775</v>
      </c>
      <c r="B445" t="s">
        <v>1082</v>
      </c>
      <c r="C445" t="s">
        <v>273</v>
      </c>
      <c r="D445" t="s">
        <v>302</v>
      </c>
      <c r="E445" t="s">
        <v>79</v>
      </c>
      <c r="F445" s="148">
        <v>35719</v>
      </c>
      <c r="I445" t="s">
        <v>712</v>
      </c>
      <c r="N445" s="230"/>
      <c r="AL445" s="230"/>
      <c r="AM445" s="230"/>
      <c r="AN445" s="230"/>
    </row>
    <row r="446" spans="1:49" customFormat="1" ht="15" x14ac:dyDescent="0.25">
      <c r="A446">
        <v>420812</v>
      </c>
      <c r="B446" t="s">
        <v>1083</v>
      </c>
      <c r="C446" t="s">
        <v>428</v>
      </c>
      <c r="D446" t="s">
        <v>1084</v>
      </c>
      <c r="E446" t="s">
        <v>79</v>
      </c>
      <c r="F446" s="148">
        <v>35554</v>
      </c>
      <c r="G446" t="s">
        <v>256</v>
      </c>
      <c r="H446" t="s">
        <v>24</v>
      </c>
      <c r="I446" t="s">
        <v>712</v>
      </c>
      <c r="J446" t="s">
        <v>23</v>
      </c>
      <c r="K446">
        <v>2016</v>
      </c>
      <c r="L446" t="s">
        <v>27</v>
      </c>
      <c r="M446" t="s">
        <v>39</v>
      </c>
      <c r="N446" s="230"/>
      <c r="AG446" t="s">
        <v>2221</v>
      </c>
      <c r="AI446">
        <v>993006087</v>
      </c>
      <c r="AL446" s="230"/>
      <c r="AM446" s="230"/>
      <c r="AN446" s="230"/>
      <c r="AW446">
        <v>3180036214</v>
      </c>
    </row>
    <row r="447" spans="1:49" customFormat="1" ht="15" x14ac:dyDescent="0.25">
      <c r="A447">
        <v>420832</v>
      </c>
      <c r="B447" t="s">
        <v>1085</v>
      </c>
      <c r="C447" t="s">
        <v>346</v>
      </c>
      <c r="D447" t="s">
        <v>448</v>
      </c>
      <c r="E447" t="s">
        <v>78</v>
      </c>
      <c r="F447" s="148">
        <v>35549</v>
      </c>
      <c r="G447" t="s">
        <v>27</v>
      </c>
      <c r="H447" t="s">
        <v>24</v>
      </c>
      <c r="I447" t="s">
        <v>712</v>
      </c>
      <c r="J447" t="s">
        <v>23</v>
      </c>
      <c r="K447">
        <v>2016</v>
      </c>
      <c r="L447" t="s">
        <v>27</v>
      </c>
      <c r="M447" t="s">
        <v>27</v>
      </c>
      <c r="N447" s="230"/>
      <c r="O447">
        <v>518</v>
      </c>
      <c r="P447" s="148">
        <v>45711</v>
      </c>
      <c r="Q447">
        <v>45000</v>
      </c>
      <c r="AG447" t="s">
        <v>2226</v>
      </c>
      <c r="AI447">
        <v>957926748</v>
      </c>
      <c r="AK447" t="s">
        <v>2275</v>
      </c>
      <c r="AL447" s="230"/>
      <c r="AM447" s="230"/>
      <c r="AN447" s="230"/>
      <c r="AW447">
        <v>1030042673</v>
      </c>
    </row>
    <row r="448" spans="1:49" customFormat="1" ht="15" x14ac:dyDescent="0.25">
      <c r="A448">
        <v>420839</v>
      </c>
      <c r="B448" t="s">
        <v>1086</v>
      </c>
      <c r="C448" t="s">
        <v>303</v>
      </c>
      <c r="D448" t="s">
        <v>359</v>
      </c>
      <c r="E448" t="s">
        <v>79</v>
      </c>
      <c r="F448" s="148">
        <v>36161</v>
      </c>
      <c r="G448" t="s">
        <v>27</v>
      </c>
      <c r="H448" t="s">
        <v>24</v>
      </c>
      <c r="I448" t="s">
        <v>712</v>
      </c>
      <c r="J448" t="s">
        <v>25</v>
      </c>
      <c r="K448">
        <v>2016</v>
      </c>
      <c r="L448" t="s">
        <v>27</v>
      </c>
      <c r="N448" s="230"/>
      <c r="AG448" t="s">
        <v>2221</v>
      </c>
      <c r="AL448" s="230"/>
      <c r="AM448" s="230"/>
      <c r="AN448" s="230"/>
      <c r="AW448">
        <v>11020050321</v>
      </c>
    </row>
    <row r="449" spans="1:49" customFormat="1" ht="15" x14ac:dyDescent="0.25">
      <c r="A449">
        <v>420854</v>
      </c>
      <c r="B449" t="s">
        <v>1087</v>
      </c>
      <c r="C449" t="s">
        <v>1088</v>
      </c>
      <c r="D449" t="s">
        <v>315</v>
      </c>
      <c r="E449" t="s">
        <v>79</v>
      </c>
      <c r="F449" s="148">
        <v>33941</v>
      </c>
      <c r="I449" t="s">
        <v>712</v>
      </c>
      <c r="N449" s="230"/>
      <c r="AL449" s="230"/>
      <c r="AM449" s="230"/>
      <c r="AN449" s="230"/>
      <c r="AP449" t="s">
        <v>689</v>
      </c>
      <c r="AQ449" t="s">
        <v>688</v>
      </c>
    </row>
    <row r="450" spans="1:49" customFormat="1" ht="15" x14ac:dyDescent="0.25">
      <c r="A450">
        <v>420883</v>
      </c>
      <c r="B450" t="s">
        <v>1089</v>
      </c>
      <c r="C450" t="s">
        <v>495</v>
      </c>
      <c r="D450" t="s">
        <v>411</v>
      </c>
      <c r="E450" t="s">
        <v>78</v>
      </c>
      <c r="F450" s="148">
        <v>35939</v>
      </c>
      <c r="G450" t="s">
        <v>458</v>
      </c>
      <c r="H450" t="s">
        <v>24</v>
      </c>
      <c r="I450" t="s">
        <v>712</v>
      </c>
      <c r="J450" t="s">
        <v>23</v>
      </c>
      <c r="K450">
        <v>2016</v>
      </c>
      <c r="L450" t="s">
        <v>56</v>
      </c>
      <c r="M450" t="s">
        <v>56</v>
      </c>
      <c r="N450" s="230"/>
      <c r="AI450">
        <v>954324243</v>
      </c>
      <c r="AL450" s="230"/>
      <c r="AM450" s="230"/>
      <c r="AN450" s="230"/>
      <c r="AP450" t="s">
        <v>689</v>
      </c>
      <c r="AW450">
        <v>6300044057</v>
      </c>
    </row>
    <row r="451" spans="1:49" customFormat="1" ht="15" x14ac:dyDescent="0.25">
      <c r="A451">
        <v>420902</v>
      </c>
      <c r="B451" t="s">
        <v>1090</v>
      </c>
      <c r="C451" t="s">
        <v>1091</v>
      </c>
      <c r="D451" t="s">
        <v>973</v>
      </c>
      <c r="E451" t="s">
        <v>79</v>
      </c>
      <c r="F451" s="148">
        <v>36161</v>
      </c>
      <c r="G451" t="s">
        <v>27</v>
      </c>
      <c r="H451" t="s">
        <v>24</v>
      </c>
      <c r="I451" t="s">
        <v>712</v>
      </c>
      <c r="J451" t="s">
        <v>23</v>
      </c>
      <c r="K451">
        <v>2016</v>
      </c>
      <c r="L451" t="s">
        <v>27</v>
      </c>
      <c r="N451" s="230"/>
      <c r="AG451" t="s">
        <v>2221</v>
      </c>
      <c r="AL451" s="230"/>
      <c r="AM451" s="230"/>
      <c r="AN451" s="230"/>
      <c r="AP451" t="s">
        <v>689</v>
      </c>
    </row>
    <row r="452" spans="1:49" customFormat="1" ht="15" x14ac:dyDescent="0.25">
      <c r="A452">
        <v>420923</v>
      </c>
      <c r="B452" t="s">
        <v>1092</v>
      </c>
      <c r="C452" t="s">
        <v>285</v>
      </c>
      <c r="D452" t="s">
        <v>286</v>
      </c>
      <c r="E452" t="s">
        <v>78</v>
      </c>
      <c r="F452" s="148">
        <v>36008</v>
      </c>
      <c r="I452" t="s">
        <v>712</v>
      </c>
      <c r="N452" s="230"/>
      <c r="AL452" s="230"/>
      <c r="AM452" s="230"/>
      <c r="AN452" s="230"/>
    </row>
    <row r="453" spans="1:49" customFormat="1" ht="15" x14ac:dyDescent="0.25">
      <c r="A453">
        <v>420927</v>
      </c>
      <c r="B453" t="s">
        <v>1094</v>
      </c>
      <c r="C453" t="s">
        <v>582</v>
      </c>
      <c r="D453" t="s">
        <v>263</v>
      </c>
      <c r="E453" t="s">
        <v>78</v>
      </c>
      <c r="F453" s="148">
        <v>35740</v>
      </c>
      <c r="G453" t="s">
        <v>27</v>
      </c>
      <c r="H453" t="s">
        <v>24</v>
      </c>
      <c r="I453" t="s">
        <v>712</v>
      </c>
      <c r="J453" t="s">
        <v>23</v>
      </c>
      <c r="K453">
        <v>2016</v>
      </c>
      <c r="L453" t="s">
        <v>27</v>
      </c>
      <c r="M453" t="s">
        <v>27</v>
      </c>
      <c r="N453" s="230"/>
      <c r="AL453" s="230"/>
      <c r="AM453" s="230"/>
      <c r="AN453" s="230"/>
      <c r="AW453">
        <v>1020260384</v>
      </c>
    </row>
    <row r="454" spans="1:49" customFormat="1" ht="15" x14ac:dyDescent="0.25">
      <c r="A454">
        <v>420935</v>
      </c>
      <c r="B454" t="s">
        <v>1097</v>
      </c>
      <c r="C454" t="s">
        <v>296</v>
      </c>
      <c r="D454" t="s">
        <v>1098</v>
      </c>
      <c r="E454" t="s">
        <v>78</v>
      </c>
      <c r="F454" s="148">
        <v>31908</v>
      </c>
      <c r="G454" t="s">
        <v>27</v>
      </c>
      <c r="H454" t="s">
        <v>24</v>
      </c>
      <c r="I454" t="s">
        <v>712</v>
      </c>
      <c r="J454" t="s">
        <v>25</v>
      </c>
      <c r="K454">
        <v>2006</v>
      </c>
      <c r="L454" t="s">
        <v>27</v>
      </c>
      <c r="M454" t="s">
        <v>27</v>
      </c>
      <c r="N454" s="230"/>
      <c r="AG454" t="s">
        <v>2273</v>
      </c>
      <c r="AI454">
        <v>968706158</v>
      </c>
      <c r="AK454" t="s">
        <v>2313</v>
      </c>
      <c r="AL454" s="230"/>
      <c r="AM454" s="230"/>
      <c r="AN454" s="230"/>
      <c r="AP454" t="s">
        <v>689</v>
      </c>
      <c r="AW454">
        <v>1010053189</v>
      </c>
    </row>
    <row r="455" spans="1:49" customFormat="1" ht="15" x14ac:dyDescent="0.25">
      <c r="A455">
        <v>420947</v>
      </c>
      <c r="B455" t="s">
        <v>1100</v>
      </c>
      <c r="C455" t="s">
        <v>257</v>
      </c>
      <c r="D455" t="s">
        <v>337</v>
      </c>
      <c r="E455" t="s">
        <v>79</v>
      </c>
      <c r="F455" s="148">
        <v>35827</v>
      </c>
      <c r="G455" t="s">
        <v>27</v>
      </c>
      <c r="H455" t="s">
        <v>24</v>
      </c>
      <c r="I455" t="s">
        <v>712</v>
      </c>
      <c r="J455" t="s">
        <v>23</v>
      </c>
      <c r="K455">
        <v>2016</v>
      </c>
      <c r="L455" t="s">
        <v>27</v>
      </c>
      <c r="N455" s="230"/>
      <c r="AG455" t="s">
        <v>2221</v>
      </c>
      <c r="AL455" s="230"/>
      <c r="AM455" s="230"/>
      <c r="AN455" s="230"/>
    </row>
    <row r="456" spans="1:49" customFormat="1" ht="15" x14ac:dyDescent="0.25">
      <c r="A456">
        <v>420956</v>
      </c>
      <c r="B456" t="s">
        <v>1101</v>
      </c>
      <c r="C456" t="s">
        <v>555</v>
      </c>
      <c r="D456" t="s">
        <v>1102</v>
      </c>
      <c r="E456" t="s">
        <v>79</v>
      </c>
      <c r="F456" s="148">
        <v>34724</v>
      </c>
      <c r="G456" t="s">
        <v>1103</v>
      </c>
      <c r="H456" t="s">
        <v>24</v>
      </c>
      <c r="I456" t="s">
        <v>712</v>
      </c>
      <c r="J456" t="s">
        <v>25</v>
      </c>
      <c r="K456">
        <v>2012</v>
      </c>
      <c r="L456" t="s">
        <v>39</v>
      </c>
      <c r="M456" t="s">
        <v>39</v>
      </c>
      <c r="N456" s="230"/>
      <c r="AG456" t="s">
        <v>2221</v>
      </c>
      <c r="AL456" s="230"/>
      <c r="AM456" s="230"/>
      <c r="AN456" s="230"/>
      <c r="AW456">
        <v>3020002970</v>
      </c>
    </row>
    <row r="457" spans="1:49" customFormat="1" ht="15" x14ac:dyDescent="0.25">
      <c r="A457">
        <v>420976</v>
      </c>
      <c r="B457" t="s">
        <v>1104</v>
      </c>
      <c r="C457" t="s">
        <v>531</v>
      </c>
      <c r="D457" t="s">
        <v>399</v>
      </c>
      <c r="E457" t="s">
        <v>78</v>
      </c>
      <c r="F457" s="148">
        <v>35404</v>
      </c>
      <c r="G457" t="s">
        <v>27</v>
      </c>
      <c r="H457" t="s">
        <v>24</v>
      </c>
      <c r="I457" t="s">
        <v>712</v>
      </c>
      <c r="J457" t="s">
        <v>25</v>
      </c>
      <c r="K457">
        <v>2014</v>
      </c>
      <c r="L457" t="s">
        <v>27</v>
      </c>
      <c r="M457" t="s">
        <v>27</v>
      </c>
      <c r="N457" s="230"/>
      <c r="AI457">
        <v>968798528</v>
      </c>
      <c r="AL457" s="230"/>
      <c r="AM457" s="230"/>
      <c r="AN457" s="230"/>
      <c r="AW457">
        <v>1020090049</v>
      </c>
    </row>
    <row r="458" spans="1:49" customFormat="1" ht="15" x14ac:dyDescent="0.25">
      <c r="A458">
        <v>420991</v>
      </c>
      <c r="B458" t="s">
        <v>1105</v>
      </c>
      <c r="C458" t="s">
        <v>303</v>
      </c>
      <c r="D458" t="s">
        <v>610</v>
      </c>
      <c r="E458" t="s">
        <v>79</v>
      </c>
      <c r="F458" s="148">
        <v>36220</v>
      </c>
      <c r="G458" t="s">
        <v>27</v>
      </c>
      <c r="H458" t="s">
        <v>24</v>
      </c>
      <c r="I458" t="s">
        <v>712</v>
      </c>
      <c r="J458" t="s">
        <v>25</v>
      </c>
      <c r="K458">
        <v>2016</v>
      </c>
      <c r="L458" t="s">
        <v>27</v>
      </c>
      <c r="M458" t="s">
        <v>27</v>
      </c>
      <c r="N458" s="230"/>
      <c r="AG458" t="s">
        <v>2221</v>
      </c>
      <c r="AL458" s="230"/>
      <c r="AM458" s="230"/>
      <c r="AN458" s="230"/>
      <c r="AW458">
        <v>1010269694</v>
      </c>
    </row>
    <row r="459" spans="1:49" customFormat="1" ht="15" x14ac:dyDescent="0.25">
      <c r="A459">
        <v>421017</v>
      </c>
      <c r="B459" t="s">
        <v>1110</v>
      </c>
      <c r="C459" t="s">
        <v>1111</v>
      </c>
      <c r="D459" t="s">
        <v>625</v>
      </c>
      <c r="E459" t="s">
        <v>79</v>
      </c>
      <c r="F459" s="148">
        <v>32988</v>
      </c>
      <c r="I459" t="s">
        <v>712</v>
      </c>
      <c r="N459" s="230"/>
      <c r="AL459" s="230"/>
      <c r="AM459" s="230"/>
      <c r="AN459" s="230"/>
    </row>
    <row r="460" spans="1:49" customFormat="1" ht="15" x14ac:dyDescent="0.25">
      <c r="A460">
        <v>421067</v>
      </c>
      <c r="B460" t="s">
        <v>1114</v>
      </c>
      <c r="C460" t="s">
        <v>1115</v>
      </c>
      <c r="D460" t="s">
        <v>265</v>
      </c>
      <c r="E460" t="s">
        <v>79</v>
      </c>
      <c r="F460" s="148">
        <v>35916</v>
      </c>
      <c r="G460" t="s">
        <v>27</v>
      </c>
      <c r="H460" t="s">
        <v>24</v>
      </c>
      <c r="I460" t="s">
        <v>712</v>
      </c>
      <c r="J460" t="s">
        <v>25</v>
      </c>
      <c r="K460">
        <v>2016</v>
      </c>
      <c r="L460" t="s">
        <v>27</v>
      </c>
      <c r="M460" t="s">
        <v>27</v>
      </c>
      <c r="N460" s="230"/>
      <c r="AG460" t="s">
        <v>2221</v>
      </c>
      <c r="AI460">
        <v>938947959</v>
      </c>
      <c r="AK460" t="s">
        <v>2255</v>
      </c>
      <c r="AL460" s="230"/>
      <c r="AM460" s="230"/>
      <c r="AN460" s="230"/>
      <c r="AW460">
        <v>1020116045</v>
      </c>
    </row>
    <row r="461" spans="1:49" customFormat="1" ht="15" x14ac:dyDescent="0.25">
      <c r="A461">
        <v>421087</v>
      </c>
      <c r="B461" t="s">
        <v>1116</v>
      </c>
      <c r="C461" t="s">
        <v>534</v>
      </c>
      <c r="D461" t="s">
        <v>1117</v>
      </c>
      <c r="E461" t="s">
        <v>78</v>
      </c>
      <c r="F461" s="148">
        <v>35864</v>
      </c>
      <c r="I461" t="s">
        <v>712</v>
      </c>
      <c r="N461" s="230"/>
      <c r="AL461" s="230"/>
      <c r="AM461" s="230"/>
      <c r="AN461" s="230"/>
      <c r="AQ461" t="s">
        <v>688</v>
      </c>
    </row>
    <row r="462" spans="1:49" customFormat="1" ht="15" x14ac:dyDescent="0.25">
      <c r="A462">
        <v>421088</v>
      </c>
      <c r="B462" t="s">
        <v>1118</v>
      </c>
      <c r="C462" t="s">
        <v>257</v>
      </c>
      <c r="D462" t="s">
        <v>390</v>
      </c>
      <c r="E462" t="s">
        <v>78</v>
      </c>
      <c r="F462" s="148">
        <v>35822</v>
      </c>
      <c r="I462" t="s">
        <v>712</v>
      </c>
      <c r="N462" s="230"/>
      <c r="AL462" s="230"/>
      <c r="AM462" s="230"/>
      <c r="AN462" s="230"/>
    </row>
    <row r="463" spans="1:49" customFormat="1" ht="15" x14ac:dyDescent="0.25">
      <c r="A463">
        <v>421148</v>
      </c>
      <c r="B463" t="s">
        <v>1122</v>
      </c>
      <c r="C463" t="s">
        <v>1123</v>
      </c>
      <c r="D463" t="s">
        <v>294</v>
      </c>
      <c r="E463" t="s">
        <v>79</v>
      </c>
      <c r="F463" s="148">
        <v>35796</v>
      </c>
      <c r="G463" t="s">
        <v>74</v>
      </c>
      <c r="H463" t="s">
        <v>24</v>
      </c>
      <c r="I463" t="s">
        <v>712</v>
      </c>
      <c r="J463" t="s">
        <v>23</v>
      </c>
      <c r="K463">
        <v>2017</v>
      </c>
      <c r="L463" t="s">
        <v>74</v>
      </c>
      <c r="N463" s="230"/>
      <c r="AG463" t="s">
        <v>2221</v>
      </c>
      <c r="AL463" s="230"/>
      <c r="AM463" s="230"/>
      <c r="AN463" s="230"/>
      <c r="AP463" t="s">
        <v>689</v>
      </c>
    </row>
    <row r="464" spans="1:49" customFormat="1" ht="15" x14ac:dyDescent="0.25">
      <c r="A464">
        <v>421160</v>
      </c>
      <c r="B464" t="s">
        <v>1124</v>
      </c>
      <c r="C464" t="s">
        <v>459</v>
      </c>
      <c r="D464" t="s">
        <v>386</v>
      </c>
      <c r="E464" t="s">
        <v>79</v>
      </c>
      <c r="F464" s="148">
        <v>35974</v>
      </c>
      <c r="I464" t="s">
        <v>712</v>
      </c>
      <c r="N464" s="230"/>
      <c r="AL464" s="230"/>
      <c r="AM464" s="230"/>
      <c r="AN464" s="230"/>
      <c r="AQ464" t="s">
        <v>688</v>
      </c>
    </row>
    <row r="465" spans="1:49" customFormat="1" ht="15" x14ac:dyDescent="0.25">
      <c r="A465">
        <v>421201</v>
      </c>
      <c r="B465" t="s">
        <v>1127</v>
      </c>
      <c r="C465" t="s">
        <v>338</v>
      </c>
      <c r="D465" t="s">
        <v>476</v>
      </c>
      <c r="E465" t="s">
        <v>79</v>
      </c>
      <c r="F465" s="148">
        <v>36162</v>
      </c>
      <c r="I465" t="s">
        <v>712</v>
      </c>
      <c r="N465" s="230"/>
      <c r="AL465" s="230"/>
      <c r="AM465" s="230"/>
      <c r="AN465" s="230"/>
      <c r="AQ465" t="s">
        <v>688</v>
      </c>
    </row>
    <row r="466" spans="1:49" customFormat="1" ht="15" x14ac:dyDescent="0.25">
      <c r="A466">
        <v>421216</v>
      </c>
      <c r="B466" t="s">
        <v>1131</v>
      </c>
      <c r="C466" t="s">
        <v>257</v>
      </c>
      <c r="D466" t="s">
        <v>1132</v>
      </c>
      <c r="E466" t="s">
        <v>79</v>
      </c>
      <c r="F466" s="148">
        <v>32961</v>
      </c>
      <c r="G466" t="s">
        <v>27</v>
      </c>
      <c r="H466" t="s">
        <v>24</v>
      </c>
      <c r="I466" t="s">
        <v>712</v>
      </c>
      <c r="J466" t="s">
        <v>23</v>
      </c>
      <c r="K466">
        <v>2010</v>
      </c>
      <c r="L466" t="s">
        <v>27</v>
      </c>
      <c r="N466" s="230"/>
      <c r="O466">
        <v>707</v>
      </c>
      <c r="P466" s="148">
        <v>45722</v>
      </c>
      <c r="Q466">
        <v>50000</v>
      </c>
      <c r="AG466" t="s">
        <v>2221</v>
      </c>
      <c r="AI466">
        <v>992244300</v>
      </c>
      <c r="AK466" t="s">
        <v>329</v>
      </c>
      <c r="AL466" s="230"/>
      <c r="AM466" s="230"/>
      <c r="AN466" s="230"/>
    </row>
    <row r="467" spans="1:49" customFormat="1" ht="15" x14ac:dyDescent="0.25">
      <c r="A467">
        <v>421230</v>
      </c>
      <c r="B467" t="s">
        <v>1133</v>
      </c>
      <c r="C467" t="s">
        <v>257</v>
      </c>
      <c r="D467" t="s">
        <v>365</v>
      </c>
      <c r="E467" t="s">
        <v>78</v>
      </c>
      <c r="F467" s="148">
        <v>32515</v>
      </c>
      <c r="G467" t="s">
        <v>1134</v>
      </c>
      <c r="H467" t="s">
        <v>24</v>
      </c>
      <c r="I467" t="s">
        <v>712</v>
      </c>
      <c r="J467" t="s">
        <v>23</v>
      </c>
      <c r="K467">
        <v>2008</v>
      </c>
      <c r="L467" t="s">
        <v>27</v>
      </c>
      <c r="N467" s="230"/>
      <c r="AL467" s="230"/>
      <c r="AM467" s="230"/>
      <c r="AN467" s="230"/>
    </row>
    <row r="468" spans="1:49" customFormat="1" ht="15" x14ac:dyDescent="0.25">
      <c r="A468">
        <v>421266</v>
      </c>
      <c r="B468" t="s">
        <v>1135</v>
      </c>
      <c r="C468" t="s">
        <v>446</v>
      </c>
      <c r="D468" t="s">
        <v>424</v>
      </c>
      <c r="E468" t="s">
        <v>79</v>
      </c>
      <c r="F468" s="148">
        <v>34890</v>
      </c>
      <c r="G468" t="s">
        <v>27</v>
      </c>
      <c r="H468" t="s">
        <v>24</v>
      </c>
      <c r="I468" t="s">
        <v>712</v>
      </c>
      <c r="J468" t="s">
        <v>25</v>
      </c>
      <c r="K468">
        <v>2013</v>
      </c>
      <c r="L468" t="s">
        <v>76</v>
      </c>
      <c r="N468" s="230"/>
      <c r="AG468" t="s">
        <v>2221</v>
      </c>
      <c r="AI468">
        <v>997973359</v>
      </c>
      <c r="AK468" t="s">
        <v>27</v>
      </c>
      <c r="AL468" s="230"/>
      <c r="AM468" s="230"/>
      <c r="AN468" s="230"/>
      <c r="AP468" t="s">
        <v>689</v>
      </c>
      <c r="AW468">
        <v>14040045098</v>
      </c>
    </row>
    <row r="469" spans="1:49" customFormat="1" ht="15" x14ac:dyDescent="0.25">
      <c r="A469">
        <v>421310</v>
      </c>
      <c r="B469" t="s">
        <v>1139</v>
      </c>
      <c r="C469" t="s">
        <v>535</v>
      </c>
      <c r="D469" t="s">
        <v>442</v>
      </c>
      <c r="E469" t="s">
        <v>79</v>
      </c>
      <c r="F469" s="148">
        <v>35989</v>
      </c>
      <c r="G469" t="s">
        <v>27</v>
      </c>
      <c r="H469" t="s">
        <v>24</v>
      </c>
      <c r="I469" t="s">
        <v>712</v>
      </c>
      <c r="J469" t="s">
        <v>23</v>
      </c>
      <c r="K469">
        <v>2017</v>
      </c>
      <c r="L469" t="s">
        <v>27</v>
      </c>
      <c r="M469" t="s">
        <v>36</v>
      </c>
      <c r="N469" s="230"/>
      <c r="AG469" t="s">
        <v>2221</v>
      </c>
      <c r="AI469">
        <v>960610959</v>
      </c>
      <c r="AL469" s="230"/>
      <c r="AM469" s="230"/>
      <c r="AN469" s="230"/>
      <c r="AW469">
        <v>2300072491</v>
      </c>
    </row>
    <row r="470" spans="1:49" customFormat="1" ht="15" x14ac:dyDescent="0.25">
      <c r="A470">
        <v>421324</v>
      </c>
      <c r="B470" t="s">
        <v>1140</v>
      </c>
      <c r="C470" t="s">
        <v>546</v>
      </c>
      <c r="D470" t="s">
        <v>294</v>
      </c>
      <c r="E470" t="s">
        <v>79</v>
      </c>
      <c r="F470" s="148">
        <v>33061</v>
      </c>
      <c r="G470" t="s">
        <v>27</v>
      </c>
      <c r="H470" t="s">
        <v>24</v>
      </c>
      <c r="I470" t="s">
        <v>712</v>
      </c>
      <c r="J470" t="s">
        <v>25</v>
      </c>
      <c r="K470">
        <v>2009</v>
      </c>
      <c r="L470" t="s">
        <v>27</v>
      </c>
      <c r="M470" t="s">
        <v>27</v>
      </c>
      <c r="N470" s="230"/>
      <c r="AG470" t="s">
        <v>2221</v>
      </c>
      <c r="AI470">
        <v>991827774</v>
      </c>
      <c r="AK470" t="s">
        <v>27</v>
      </c>
      <c r="AL470" s="230"/>
      <c r="AM470" s="230"/>
      <c r="AN470" s="230"/>
      <c r="AP470" t="s">
        <v>689</v>
      </c>
      <c r="AQ470" t="s">
        <v>688</v>
      </c>
      <c r="AW470">
        <v>1030335619</v>
      </c>
    </row>
    <row r="471" spans="1:49" customFormat="1" ht="15" x14ac:dyDescent="0.25">
      <c r="A471">
        <v>421328</v>
      </c>
      <c r="B471" t="s">
        <v>1141</v>
      </c>
      <c r="C471" t="s">
        <v>1142</v>
      </c>
      <c r="D471" t="s">
        <v>493</v>
      </c>
      <c r="E471" t="s">
        <v>79</v>
      </c>
      <c r="F471" s="148">
        <v>32796</v>
      </c>
      <c r="G471" t="s">
        <v>1143</v>
      </c>
      <c r="H471" t="s">
        <v>24</v>
      </c>
      <c r="I471" t="s">
        <v>712</v>
      </c>
      <c r="J471" t="s">
        <v>23</v>
      </c>
      <c r="K471">
        <v>2007</v>
      </c>
      <c r="L471" t="s">
        <v>39</v>
      </c>
      <c r="M471" t="s">
        <v>56</v>
      </c>
      <c r="N471" s="230"/>
      <c r="AG471" t="s">
        <v>2221</v>
      </c>
      <c r="AI471">
        <v>968908925</v>
      </c>
      <c r="AK471" t="s">
        <v>27</v>
      </c>
      <c r="AL471" s="230"/>
      <c r="AM471" s="230"/>
      <c r="AN471" s="230"/>
      <c r="AW471">
        <v>6160014376</v>
      </c>
    </row>
    <row r="472" spans="1:49" customFormat="1" ht="15" x14ac:dyDescent="0.25">
      <c r="A472">
        <v>421382</v>
      </c>
      <c r="B472" t="s">
        <v>1146</v>
      </c>
      <c r="C472" t="s">
        <v>358</v>
      </c>
      <c r="D472" t="s">
        <v>1147</v>
      </c>
      <c r="E472" t="s">
        <v>78</v>
      </c>
      <c r="F472" s="148">
        <v>35796</v>
      </c>
      <c r="I472" t="s">
        <v>712</v>
      </c>
      <c r="N472" s="230"/>
      <c r="AL472" s="230"/>
      <c r="AM472" s="230"/>
      <c r="AN472" s="230"/>
    </row>
    <row r="473" spans="1:49" customFormat="1" ht="15" x14ac:dyDescent="0.25">
      <c r="A473">
        <v>421464</v>
      </c>
      <c r="B473" t="s">
        <v>2213</v>
      </c>
      <c r="C473" t="s">
        <v>346</v>
      </c>
      <c r="D473" t="s">
        <v>2214</v>
      </c>
      <c r="E473" t="s">
        <v>79</v>
      </c>
      <c r="F473" s="148">
        <v>35443</v>
      </c>
      <c r="I473" t="s">
        <v>712</v>
      </c>
      <c r="N473" s="230"/>
      <c r="AL473" s="230"/>
      <c r="AM473" s="230"/>
      <c r="AN473" s="230"/>
    </row>
    <row r="474" spans="1:49" customFormat="1" ht="15" x14ac:dyDescent="0.25">
      <c r="A474">
        <v>421508</v>
      </c>
      <c r="B474" t="s">
        <v>1153</v>
      </c>
      <c r="C474" t="s">
        <v>416</v>
      </c>
      <c r="D474" t="s">
        <v>1154</v>
      </c>
      <c r="E474" t="s">
        <v>79</v>
      </c>
      <c r="F474" s="148">
        <v>34054</v>
      </c>
      <c r="G474" t="s">
        <v>27</v>
      </c>
      <c r="H474" t="s">
        <v>24</v>
      </c>
      <c r="I474" t="s">
        <v>712</v>
      </c>
      <c r="J474" t="s">
        <v>23</v>
      </c>
      <c r="K474">
        <v>2012</v>
      </c>
      <c r="L474" t="s">
        <v>27</v>
      </c>
      <c r="M474" t="s">
        <v>27</v>
      </c>
      <c r="N474" s="230"/>
      <c r="AG474" t="s">
        <v>2221</v>
      </c>
      <c r="AI474">
        <v>969029704</v>
      </c>
      <c r="AK474" t="s">
        <v>27</v>
      </c>
      <c r="AL474" s="230"/>
      <c r="AM474" s="230"/>
      <c r="AN474" s="230"/>
      <c r="AW474">
        <v>1010163543</v>
      </c>
    </row>
    <row r="475" spans="1:49" customFormat="1" ht="15" x14ac:dyDescent="0.25">
      <c r="A475">
        <v>421511</v>
      </c>
      <c r="B475" t="s">
        <v>1155</v>
      </c>
      <c r="C475" t="s">
        <v>346</v>
      </c>
      <c r="D475" t="s">
        <v>324</v>
      </c>
      <c r="E475" t="s">
        <v>79</v>
      </c>
      <c r="F475" s="148">
        <v>35937</v>
      </c>
      <c r="G475" t="s">
        <v>27</v>
      </c>
      <c r="H475" t="s">
        <v>24</v>
      </c>
      <c r="I475" t="s">
        <v>712</v>
      </c>
      <c r="J475" t="s">
        <v>25</v>
      </c>
      <c r="K475">
        <v>2017</v>
      </c>
      <c r="L475" t="s">
        <v>27</v>
      </c>
      <c r="N475" s="230"/>
      <c r="AG475" t="s">
        <v>2221</v>
      </c>
      <c r="AI475">
        <v>991940865</v>
      </c>
      <c r="AL475" s="230"/>
      <c r="AM475" s="230"/>
      <c r="AN475" s="230"/>
    </row>
    <row r="476" spans="1:49" customFormat="1" ht="15" x14ac:dyDescent="0.25">
      <c r="A476">
        <v>421537</v>
      </c>
      <c r="B476" t="s">
        <v>1156</v>
      </c>
      <c r="C476" t="s">
        <v>257</v>
      </c>
      <c r="D476" t="s">
        <v>290</v>
      </c>
      <c r="E476" t="s">
        <v>78</v>
      </c>
      <c r="F476" s="148">
        <v>34796</v>
      </c>
      <c r="G476" t="s">
        <v>27</v>
      </c>
      <c r="H476" t="s">
        <v>24</v>
      </c>
      <c r="I476" t="s">
        <v>712</v>
      </c>
      <c r="L476" t="s">
        <v>27</v>
      </c>
      <c r="N476" s="230"/>
      <c r="AI476">
        <v>991840975</v>
      </c>
      <c r="AK476" t="s">
        <v>2317</v>
      </c>
      <c r="AL476" s="230"/>
      <c r="AM476" s="230"/>
      <c r="AN476" s="230"/>
      <c r="AW476">
        <v>14010045812</v>
      </c>
    </row>
    <row r="477" spans="1:49" customFormat="1" ht="15" x14ac:dyDescent="0.25">
      <c r="A477">
        <v>421540</v>
      </c>
      <c r="B477" t="s">
        <v>1157</v>
      </c>
      <c r="C477" t="s">
        <v>1158</v>
      </c>
      <c r="D477" t="s">
        <v>1159</v>
      </c>
      <c r="E477" t="s">
        <v>78</v>
      </c>
      <c r="F477" s="148">
        <v>31585</v>
      </c>
      <c r="I477" t="s">
        <v>712</v>
      </c>
      <c r="N477" s="230"/>
      <c r="AL477" s="230"/>
      <c r="AM477" s="230"/>
      <c r="AN477" s="230"/>
    </row>
    <row r="478" spans="1:49" customFormat="1" ht="15" x14ac:dyDescent="0.25">
      <c r="A478">
        <v>421543</v>
      </c>
      <c r="B478" t="s">
        <v>1160</v>
      </c>
      <c r="C478" t="s">
        <v>336</v>
      </c>
      <c r="D478" t="s">
        <v>1161</v>
      </c>
      <c r="E478" t="s">
        <v>78</v>
      </c>
      <c r="F478" s="148">
        <v>34054</v>
      </c>
      <c r="I478" t="s">
        <v>712</v>
      </c>
      <c r="N478" s="230"/>
      <c r="AL478" s="230"/>
      <c r="AM478" s="230"/>
      <c r="AN478" s="230"/>
    </row>
    <row r="479" spans="1:49" customFormat="1" ht="15" x14ac:dyDescent="0.25">
      <c r="A479">
        <v>421551</v>
      </c>
      <c r="B479" t="s">
        <v>1162</v>
      </c>
      <c r="C479" t="s">
        <v>1017</v>
      </c>
      <c r="D479" t="s">
        <v>317</v>
      </c>
      <c r="E479" t="s">
        <v>78</v>
      </c>
      <c r="F479" s="148">
        <v>35937</v>
      </c>
      <c r="I479" t="s">
        <v>712</v>
      </c>
      <c r="N479" s="230"/>
      <c r="AL479" s="230"/>
      <c r="AM479" s="230"/>
      <c r="AN479" s="230"/>
    </row>
    <row r="480" spans="1:49" customFormat="1" ht="15" x14ac:dyDescent="0.25">
      <c r="A480">
        <v>421631</v>
      </c>
      <c r="B480" t="s">
        <v>1166</v>
      </c>
      <c r="C480" t="s">
        <v>328</v>
      </c>
      <c r="D480" t="s">
        <v>463</v>
      </c>
      <c r="E480" t="s">
        <v>79</v>
      </c>
      <c r="F480" s="148">
        <v>31136</v>
      </c>
      <c r="G480" t="s">
        <v>910</v>
      </c>
      <c r="H480" t="s">
        <v>24</v>
      </c>
      <c r="I480" t="s">
        <v>712</v>
      </c>
      <c r="J480" t="s">
        <v>25</v>
      </c>
      <c r="K480">
        <v>2004</v>
      </c>
      <c r="L480" t="s">
        <v>59</v>
      </c>
      <c r="M480" t="s">
        <v>59</v>
      </c>
      <c r="N480" s="230"/>
      <c r="AG480" t="s">
        <v>2221</v>
      </c>
      <c r="AI480">
        <v>937216000</v>
      </c>
      <c r="AK480" t="s">
        <v>2318</v>
      </c>
      <c r="AL480" s="230"/>
      <c r="AM480" s="230"/>
      <c r="AN480" s="230"/>
      <c r="AP480" t="s">
        <v>689</v>
      </c>
      <c r="AW480">
        <v>7010023341</v>
      </c>
    </row>
    <row r="481" spans="1:49" customFormat="1" ht="15" x14ac:dyDescent="0.25">
      <c r="A481">
        <v>421682</v>
      </c>
      <c r="B481" t="s">
        <v>1170</v>
      </c>
      <c r="C481" t="s">
        <v>331</v>
      </c>
      <c r="D481" t="s">
        <v>1171</v>
      </c>
      <c r="E481" t="s">
        <v>78</v>
      </c>
      <c r="F481" s="148">
        <v>35332</v>
      </c>
      <c r="G481" t="s">
        <v>27</v>
      </c>
      <c r="H481" t="s">
        <v>24</v>
      </c>
      <c r="I481" t="s">
        <v>712</v>
      </c>
      <c r="J481" t="s">
        <v>23</v>
      </c>
      <c r="K481">
        <v>2013</v>
      </c>
      <c r="L481" t="s">
        <v>39</v>
      </c>
      <c r="M481" t="s">
        <v>39</v>
      </c>
      <c r="N481" s="230"/>
      <c r="AG481" t="s">
        <v>272</v>
      </c>
      <c r="AI481">
        <v>955113007</v>
      </c>
      <c r="AK481" t="s">
        <v>2319</v>
      </c>
      <c r="AL481" s="230"/>
      <c r="AM481" s="230"/>
      <c r="AN481" s="230"/>
      <c r="AW481">
        <v>3010147065</v>
      </c>
    </row>
    <row r="482" spans="1:49" customFormat="1" ht="15" x14ac:dyDescent="0.25">
      <c r="A482">
        <v>421716</v>
      </c>
      <c r="B482" t="s">
        <v>1172</v>
      </c>
      <c r="C482" t="s">
        <v>663</v>
      </c>
      <c r="D482" t="s">
        <v>1173</v>
      </c>
      <c r="E482" t="s">
        <v>79</v>
      </c>
      <c r="F482" s="148">
        <v>34943</v>
      </c>
      <c r="G482" t="s">
        <v>1174</v>
      </c>
      <c r="H482" t="s">
        <v>24</v>
      </c>
      <c r="I482" t="s">
        <v>712</v>
      </c>
      <c r="J482" t="s">
        <v>23</v>
      </c>
      <c r="K482">
        <v>2016</v>
      </c>
      <c r="L482" t="s">
        <v>39</v>
      </c>
      <c r="M482" t="s">
        <v>56</v>
      </c>
      <c r="N482" s="230"/>
      <c r="AG482" t="s">
        <v>2221</v>
      </c>
      <c r="AI482">
        <v>932727646</v>
      </c>
      <c r="AK482" t="s">
        <v>27</v>
      </c>
      <c r="AL482" s="230"/>
      <c r="AM482" s="230"/>
      <c r="AN482" s="230"/>
      <c r="AP482" t="s">
        <v>689</v>
      </c>
      <c r="AW482">
        <v>6100007969</v>
      </c>
    </row>
    <row r="483" spans="1:49" customFormat="1" ht="15" x14ac:dyDescent="0.25">
      <c r="A483">
        <v>421721</v>
      </c>
      <c r="B483" t="s">
        <v>1175</v>
      </c>
      <c r="C483" t="s">
        <v>384</v>
      </c>
      <c r="D483" t="s">
        <v>1176</v>
      </c>
      <c r="E483" t="s">
        <v>79</v>
      </c>
      <c r="F483" s="148">
        <v>26539</v>
      </c>
      <c r="I483" t="s">
        <v>712</v>
      </c>
      <c r="N483" s="230"/>
      <c r="AL483" s="230"/>
      <c r="AM483" s="230"/>
      <c r="AN483" s="230"/>
      <c r="AQ483" t="s">
        <v>688</v>
      </c>
    </row>
    <row r="484" spans="1:49" customFormat="1" ht="15" x14ac:dyDescent="0.25">
      <c r="A484">
        <v>421731</v>
      </c>
      <c r="B484" t="s">
        <v>1177</v>
      </c>
      <c r="C484" t="s">
        <v>574</v>
      </c>
      <c r="D484" t="s">
        <v>253</v>
      </c>
      <c r="E484" t="s">
        <v>79</v>
      </c>
      <c r="F484" s="148">
        <v>34712</v>
      </c>
      <c r="G484" t="s">
        <v>27</v>
      </c>
      <c r="H484" t="s">
        <v>24</v>
      </c>
      <c r="I484" t="s">
        <v>769</v>
      </c>
      <c r="J484" t="s">
        <v>25</v>
      </c>
      <c r="K484">
        <v>2012</v>
      </c>
      <c r="L484" t="s">
        <v>27</v>
      </c>
      <c r="M484" t="s">
        <v>27</v>
      </c>
      <c r="N484" s="230"/>
      <c r="AG484" t="s">
        <v>2221</v>
      </c>
      <c r="AI484">
        <v>959018077</v>
      </c>
      <c r="AL484" s="230"/>
      <c r="AM484" s="230"/>
      <c r="AN484" s="230"/>
      <c r="AW484">
        <v>1010679753</v>
      </c>
    </row>
    <row r="485" spans="1:49" customFormat="1" ht="15" x14ac:dyDescent="0.25">
      <c r="A485">
        <v>421750</v>
      </c>
      <c r="B485" t="s">
        <v>1180</v>
      </c>
      <c r="C485" t="s">
        <v>257</v>
      </c>
      <c r="D485" t="s">
        <v>1181</v>
      </c>
      <c r="E485" t="s">
        <v>78</v>
      </c>
      <c r="F485" s="148">
        <v>35490</v>
      </c>
      <c r="G485" t="s">
        <v>27</v>
      </c>
      <c r="H485" t="s">
        <v>24</v>
      </c>
      <c r="I485" t="s">
        <v>769</v>
      </c>
      <c r="J485" t="s">
        <v>23</v>
      </c>
      <c r="K485">
        <v>2015</v>
      </c>
      <c r="L485" t="s">
        <v>69</v>
      </c>
      <c r="M485" t="s">
        <v>56</v>
      </c>
      <c r="N485" s="230"/>
      <c r="AI485">
        <v>935555108</v>
      </c>
      <c r="AK485" t="s">
        <v>2320</v>
      </c>
      <c r="AL485" s="230"/>
      <c r="AM485" s="230"/>
      <c r="AN485" s="230"/>
      <c r="AP485" t="s">
        <v>689</v>
      </c>
      <c r="AW485">
        <v>6020100541</v>
      </c>
    </row>
    <row r="486" spans="1:49" customFormat="1" ht="15" x14ac:dyDescent="0.25">
      <c r="A486">
        <v>421782</v>
      </c>
      <c r="B486" t="s">
        <v>1183</v>
      </c>
      <c r="C486" t="s">
        <v>1022</v>
      </c>
      <c r="D486" t="s">
        <v>265</v>
      </c>
      <c r="E486" t="s">
        <v>78</v>
      </c>
      <c r="F486" s="148">
        <v>35897</v>
      </c>
      <c r="G486" t="s">
        <v>27</v>
      </c>
      <c r="H486" t="s">
        <v>24</v>
      </c>
      <c r="I486" t="s">
        <v>712</v>
      </c>
      <c r="J486" t="s">
        <v>25</v>
      </c>
      <c r="K486">
        <v>2016</v>
      </c>
      <c r="L486" t="s">
        <v>27</v>
      </c>
      <c r="M486" t="s">
        <v>27</v>
      </c>
      <c r="N486" s="230"/>
      <c r="AG486" t="s">
        <v>2321</v>
      </c>
      <c r="AI486">
        <v>962524950</v>
      </c>
      <c r="AK486" t="s">
        <v>2322</v>
      </c>
      <c r="AL486" s="230"/>
      <c r="AM486" s="230"/>
      <c r="AN486" s="230"/>
      <c r="AW486">
        <v>1020284490</v>
      </c>
    </row>
    <row r="487" spans="1:49" customFormat="1" ht="15" x14ac:dyDescent="0.25">
      <c r="A487">
        <v>421807</v>
      </c>
      <c r="B487" t="s">
        <v>1187</v>
      </c>
      <c r="C487" t="s">
        <v>284</v>
      </c>
      <c r="D487" t="s">
        <v>368</v>
      </c>
      <c r="E487" t="s">
        <v>78</v>
      </c>
      <c r="F487" s="148">
        <v>35490</v>
      </c>
      <c r="I487" t="s">
        <v>712</v>
      </c>
      <c r="N487" s="230"/>
      <c r="AL487" s="230"/>
      <c r="AM487" s="230"/>
      <c r="AN487" s="230"/>
    </row>
    <row r="488" spans="1:49" customFormat="1" ht="15" x14ac:dyDescent="0.25">
      <c r="A488">
        <v>421817</v>
      </c>
      <c r="B488" t="s">
        <v>1192</v>
      </c>
      <c r="C488" t="s">
        <v>275</v>
      </c>
      <c r="D488" t="s">
        <v>371</v>
      </c>
      <c r="E488" t="s">
        <v>78</v>
      </c>
      <c r="F488" s="148">
        <v>35800</v>
      </c>
      <c r="G488" t="s">
        <v>27</v>
      </c>
      <c r="H488" t="s">
        <v>24</v>
      </c>
      <c r="I488" t="s">
        <v>712</v>
      </c>
      <c r="J488" t="s">
        <v>25</v>
      </c>
      <c r="K488">
        <v>2016</v>
      </c>
      <c r="L488" t="s">
        <v>27</v>
      </c>
      <c r="M488" t="s">
        <v>27</v>
      </c>
      <c r="N488" s="230"/>
      <c r="AG488" t="s">
        <v>2226</v>
      </c>
      <c r="AI488">
        <v>938887914</v>
      </c>
      <c r="AK488" t="s">
        <v>27</v>
      </c>
      <c r="AL488" s="230"/>
      <c r="AM488" s="230"/>
      <c r="AN488" s="230"/>
      <c r="AP488" t="s">
        <v>689</v>
      </c>
      <c r="AW488">
        <v>1030036350</v>
      </c>
    </row>
    <row r="489" spans="1:49" customFormat="1" ht="15" x14ac:dyDescent="0.25">
      <c r="A489">
        <v>421832</v>
      </c>
      <c r="B489" t="s">
        <v>1194</v>
      </c>
      <c r="C489" t="s">
        <v>257</v>
      </c>
      <c r="D489" t="s">
        <v>898</v>
      </c>
      <c r="E489" t="s">
        <v>78</v>
      </c>
      <c r="F489" s="148">
        <v>36024</v>
      </c>
      <c r="G489" t="s">
        <v>27</v>
      </c>
      <c r="H489" t="s">
        <v>24</v>
      </c>
      <c r="I489" t="s">
        <v>712</v>
      </c>
      <c r="J489" t="s">
        <v>23</v>
      </c>
      <c r="K489">
        <v>2016</v>
      </c>
      <c r="L489" t="s">
        <v>27</v>
      </c>
      <c r="M489" t="s">
        <v>39</v>
      </c>
      <c r="N489" s="230"/>
      <c r="O489">
        <v>885</v>
      </c>
      <c r="P489" s="148">
        <v>45755</v>
      </c>
      <c r="Q489">
        <v>240000</v>
      </c>
      <c r="AG489" t="s">
        <v>301</v>
      </c>
      <c r="AI489">
        <v>994669426</v>
      </c>
      <c r="AK489" t="s">
        <v>27</v>
      </c>
      <c r="AL489" s="230"/>
      <c r="AM489" s="230"/>
      <c r="AN489" s="230"/>
      <c r="AW489">
        <v>3090011276</v>
      </c>
    </row>
    <row r="490" spans="1:49" customFormat="1" ht="15" x14ac:dyDescent="0.25">
      <c r="A490">
        <v>421847</v>
      </c>
      <c r="B490" t="s">
        <v>1195</v>
      </c>
      <c r="C490" t="s">
        <v>464</v>
      </c>
      <c r="D490" t="s">
        <v>425</v>
      </c>
      <c r="E490" t="s">
        <v>78</v>
      </c>
      <c r="F490" s="148">
        <v>35145</v>
      </c>
      <c r="I490" t="s">
        <v>712</v>
      </c>
      <c r="N490" s="230"/>
      <c r="AL490" s="230"/>
      <c r="AM490" s="230"/>
      <c r="AN490" s="230"/>
    </row>
    <row r="491" spans="1:49" customFormat="1" ht="15" x14ac:dyDescent="0.25">
      <c r="A491">
        <v>421856</v>
      </c>
      <c r="B491" t="s">
        <v>1196</v>
      </c>
      <c r="C491" t="s">
        <v>352</v>
      </c>
      <c r="D491" t="s">
        <v>343</v>
      </c>
      <c r="E491" t="s">
        <v>78</v>
      </c>
      <c r="F491" s="148">
        <v>35797</v>
      </c>
      <c r="I491" t="s">
        <v>712</v>
      </c>
      <c r="N491" s="230"/>
      <c r="AL491" s="230"/>
      <c r="AM491" s="230"/>
      <c r="AN491" s="230"/>
    </row>
    <row r="492" spans="1:49" customFormat="1" ht="15" x14ac:dyDescent="0.25">
      <c r="A492">
        <v>421885</v>
      </c>
      <c r="B492" t="s">
        <v>1198</v>
      </c>
      <c r="C492" t="s">
        <v>1199</v>
      </c>
      <c r="D492" t="s">
        <v>1113</v>
      </c>
      <c r="E492" t="s">
        <v>78</v>
      </c>
      <c r="F492" s="148">
        <v>36161</v>
      </c>
      <c r="G492" t="s">
        <v>27</v>
      </c>
      <c r="H492" t="s">
        <v>24</v>
      </c>
      <c r="I492" t="s">
        <v>712</v>
      </c>
      <c r="J492" t="s">
        <v>25</v>
      </c>
      <c r="K492">
        <v>2016</v>
      </c>
      <c r="L492" t="s">
        <v>27</v>
      </c>
      <c r="M492" t="s">
        <v>27</v>
      </c>
      <c r="N492" s="230"/>
      <c r="AI492">
        <v>966341080</v>
      </c>
      <c r="AK492" t="s">
        <v>27</v>
      </c>
      <c r="AL492" s="230"/>
      <c r="AM492" s="230"/>
      <c r="AN492" s="230"/>
      <c r="AW492">
        <v>1040291633</v>
      </c>
    </row>
    <row r="493" spans="1:49" customFormat="1" ht="15" x14ac:dyDescent="0.25">
      <c r="A493">
        <v>421890</v>
      </c>
      <c r="B493" t="s">
        <v>1200</v>
      </c>
      <c r="C493" t="s">
        <v>884</v>
      </c>
      <c r="D493" t="s">
        <v>264</v>
      </c>
      <c r="E493" t="s">
        <v>78</v>
      </c>
      <c r="F493" s="148">
        <v>35831</v>
      </c>
      <c r="G493" t="s">
        <v>27</v>
      </c>
      <c r="H493" t="s">
        <v>24</v>
      </c>
      <c r="I493" t="s">
        <v>712</v>
      </c>
      <c r="J493" t="s">
        <v>25</v>
      </c>
      <c r="K493">
        <v>2016</v>
      </c>
      <c r="L493" t="s">
        <v>27</v>
      </c>
      <c r="M493" t="s">
        <v>27</v>
      </c>
      <c r="N493" s="230"/>
      <c r="AG493" t="s">
        <v>2246</v>
      </c>
      <c r="AI493">
        <v>933676110</v>
      </c>
      <c r="AK493" t="s">
        <v>2323</v>
      </c>
      <c r="AL493" s="230"/>
      <c r="AM493" s="230"/>
      <c r="AN493" s="230"/>
      <c r="AQ493" t="s">
        <v>688</v>
      </c>
      <c r="AW493">
        <v>1010333727</v>
      </c>
    </row>
    <row r="494" spans="1:49" customFormat="1" ht="15" x14ac:dyDescent="0.25">
      <c r="A494">
        <v>421966</v>
      </c>
      <c r="B494" t="s">
        <v>1204</v>
      </c>
      <c r="C494" t="s">
        <v>1205</v>
      </c>
      <c r="D494" t="s">
        <v>271</v>
      </c>
      <c r="E494" t="s">
        <v>78</v>
      </c>
      <c r="F494" s="148">
        <v>35810</v>
      </c>
      <c r="G494" t="s">
        <v>27</v>
      </c>
      <c r="H494" t="s">
        <v>24</v>
      </c>
      <c r="I494" t="s">
        <v>712</v>
      </c>
      <c r="J494" t="s">
        <v>25</v>
      </c>
      <c r="K494">
        <v>2016</v>
      </c>
      <c r="L494" t="s">
        <v>39</v>
      </c>
      <c r="M494" t="s">
        <v>27</v>
      </c>
      <c r="N494" s="230"/>
      <c r="AI494">
        <v>991132042</v>
      </c>
      <c r="AK494" t="s">
        <v>27</v>
      </c>
      <c r="AL494" s="230"/>
      <c r="AM494" s="230"/>
      <c r="AN494" s="230"/>
      <c r="AW494">
        <v>1010258867</v>
      </c>
    </row>
    <row r="495" spans="1:49" customFormat="1" ht="15" x14ac:dyDescent="0.25">
      <c r="A495">
        <v>421969</v>
      </c>
      <c r="B495" t="s">
        <v>1206</v>
      </c>
      <c r="C495" t="s">
        <v>297</v>
      </c>
      <c r="D495" t="s">
        <v>1207</v>
      </c>
      <c r="E495" t="s">
        <v>78</v>
      </c>
      <c r="F495" s="148">
        <v>36000</v>
      </c>
      <c r="G495" t="s">
        <v>27</v>
      </c>
      <c r="H495" t="s">
        <v>24</v>
      </c>
      <c r="I495" t="s">
        <v>712</v>
      </c>
      <c r="J495" t="s">
        <v>25</v>
      </c>
      <c r="K495">
        <v>2016</v>
      </c>
      <c r="L495" t="s">
        <v>27</v>
      </c>
      <c r="M495" t="s">
        <v>27</v>
      </c>
      <c r="N495" s="230"/>
      <c r="AG495" t="s">
        <v>2229</v>
      </c>
      <c r="AI495">
        <v>946779050</v>
      </c>
      <c r="AK495" t="s">
        <v>27</v>
      </c>
      <c r="AL495" s="230"/>
      <c r="AM495" s="230"/>
      <c r="AN495" s="230"/>
      <c r="AW495">
        <v>1010134847</v>
      </c>
    </row>
    <row r="496" spans="1:49" customFormat="1" ht="15" x14ac:dyDescent="0.25">
      <c r="A496">
        <v>422003</v>
      </c>
      <c r="B496" t="s">
        <v>1210</v>
      </c>
      <c r="C496" t="s">
        <v>1211</v>
      </c>
      <c r="D496" t="s">
        <v>524</v>
      </c>
      <c r="E496" t="s">
        <v>78</v>
      </c>
      <c r="F496" s="148">
        <v>35796</v>
      </c>
      <c r="G496" t="s">
        <v>27</v>
      </c>
      <c r="H496" t="s">
        <v>24</v>
      </c>
      <c r="I496" t="s">
        <v>712</v>
      </c>
      <c r="J496" t="s">
        <v>25</v>
      </c>
      <c r="K496">
        <v>2016</v>
      </c>
      <c r="L496" t="s">
        <v>27</v>
      </c>
      <c r="M496" t="s">
        <v>27</v>
      </c>
      <c r="N496" s="230"/>
      <c r="AG496" t="s">
        <v>2327</v>
      </c>
      <c r="AI496">
        <v>994274210</v>
      </c>
      <c r="AK496" t="s">
        <v>27</v>
      </c>
      <c r="AL496" s="230"/>
      <c r="AM496" s="230"/>
      <c r="AN496" s="230"/>
      <c r="AP496" t="s">
        <v>689</v>
      </c>
      <c r="AW496">
        <v>1010354852</v>
      </c>
    </row>
    <row r="497" spans="1:49" customFormat="1" ht="15" x14ac:dyDescent="0.25">
      <c r="A497">
        <v>422022</v>
      </c>
      <c r="B497" t="s">
        <v>1212</v>
      </c>
      <c r="C497" t="s">
        <v>415</v>
      </c>
      <c r="D497" t="s">
        <v>1213</v>
      </c>
      <c r="E497" t="s">
        <v>78</v>
      </c>
      <c r="F497" s="148">
        <v>35799</v>
      </c>
      <c r="G497" t="s">
        <v>272</v>
      </c>
      <c r="H497" t="s">
        <v>24</v>
      </c>
      <c r="I497" t="s">
        <v>712</v>
      </c>
      <c r="J497" t="s">
        <v>25</v>
      </c>
      <c r="K497">
        <v>2016</v>
      </c>
      <c r="L497" t="s">
        <v>39</v>
      </c>
      <c r="M497" t="s">
        <v>39</v>
      </c>
      <c r="N497" s="230"/>
      <c r="O497">
        <v>694</v>
      </c>
      <c r="P497" s="148">
        <v>45721</v>
      </c>
      <c r="Q497">
        <v>90000</v>
      </c>
      <c r="AI497">
        <v>956094907</v>
      </c>
      <c r="AL497" s="230"/>
      <c r="AM497" s="230"/>
      <c r="AN497" s="230"/>
      <c r="AP497" t="s">
        <v>689</v>
      </c>
      <c r="AW497">
        <v>3010070126</v>
      </c>
    </row>
    <row r="498" spans="1:49" customFormat="1" ht="15" x14ac:dyDescent="0.25">
      <c r="A498">
        <v>422115</v>
      </c>
      <c r="B498" t="s">
        <v>1222</v>
      </c>
      <c r="C498" t="s">
        <v>1223</v>
      </c>
      <c r="D498" t="s">
        <v>291</v>
      </c>
      <c r="E498" t="s">
        <v>78</v>
      </c>
      <c r="F498" s="148">
        <v>35469</v>
      </c>
      <c r="G498" t="s">
        <v>27</v>
      </c>
      <c r="H498" t="s">
        <v>24</v>
      </c>
      <c r="I498" t="s">
        <v>712</v>
      </c>
      <c r="L498" t="s">
        <v>27</v>
      </c>
      <c r="M498" t="s">
        <v>27</v>
      </c>
      <c r="N498" s="230"/>
      <c r="AI498">
        <v>938272131</v>
      </c>
      <c r="AL498" s="230"/>
      <c r="AM498" s="230"/>
      <c r="AN498" s="230"/>
      <c r="AW498">
        <v>1010287611</v>
      </c>
    </row>
    <row r="499" spans="1:49" customFormat="1" ht="15" x14ac:dyDescent="0.25">
      <c r="A499">
        <v>422130</v>
      </c>
      <c r="B499" t="s">
        <v>1226</v>
      </c>
      <c r="C499" t="s">
        <v>273</v>
      </c>
      <c r="D499" t="s">
        <v>514</v>
      </c>
      <c r="E499" t="s">
        <v>79</v>
      </c>
      <c r="F499" s="148">
        <v>35431</v>
      </c>
      <c r="G499" t="s">
        <v>1227</v>
      </c>
      <c r="H499" t="s">
        <v>24</v>
      </c>
      <c r="I499" t="s">
        <v>712</v>
      </c>
      <c r="J499" t="s">
        <v>25</v>
      </c>
      <c r="K499">
        <v>2014</v>
      </c>
      <c r="L499" t="s">
        <v>27</v>
      </c>
      <c r="N499" s="230"/>
      <c r="AG499" t="s">
        <v>2221</v>
      </c>
      <c r="AL499" s="230"/>
      <c r="AM499" s="230"/>
      <c r="AN499" s="230"/>
      <c r="AP499" t="s">
        <v>689</v>
      </c>
    </row>
    <row r="500" spans="1:49" customFormat="1" ht="15" x14ac:dyDescent="0.25">
      <c r="A500">
        <v>422170</v>
      </c>
      <c r="B500" t="s">
        <v>1230</v>
      </c>
      <c r="C500" t="s">
        <v>251</v>
      </c>
      <c r="D500" t="s">
        <v>1231</v>
      </c>
      <c r="E500" t="s">
        <v>79</v>
      </c>
      <c r="F500" s="148">
        <v>35736</v>
      </c>
      <c r="I500" t="s">
        <v>712</v>
      </c>
      <c r="N500" s="230"/>
      <c r="AL500" s="230"/>
      <c r="AM500" s="230"/>
      <c r="AN500" s="230"/>
    </row>
    <row r="501" spans="1:49" customFormat="1" ht="15" x14ac:dyDescent="0.25">
      <c r="A501">
        <v>422192</v>
      </c>
      <c r="B501" t="s">
        <v>1236</v>
      </c>
      <c r="C501" t="s">
        <v>342</v>
      </c>
      <c r="D501" t="s">
        <v>509</v>
      </c>
      <c r="E501" t="s">
        <v>79</v>
      </c>
      <c r="F501" s="148">
        <v>35431</v>
      </c>
      <c r="I501" t="s">
        <v>712</v>
      </c>
      <c r="N501" s="230"/>
      <c r="AL501" s="230"/>
      <c r="AM501" s="230"/>
      <c r="AN501" s="230"/>
      <c r="AQ501" t="s">
        <v>688</v>
      </c>
    </row>
    <row r="502" spans="1:49" customFormat="1" ht="15" x14ac:dyDescent="0.25">
      <c r="A502">
        <v>422201</v>
      </c>
      <c r="B502" t="s">
        <v>1237</v>
      </c>
      <c r="C502" t="s">
        <v>346</v>
      </c>
      <c r="D502" t="s">
        <v>455</v>
      </c>
      <c r="E502" t="s">
        <v>79</v>
      </c>
      <c r="F502" s="148">
        <v>31053</v>
      </c>
      <c r="G502" t="s">
        <v>1238</v>
      </c>
      <c r="H502" t="s">
        <v>24</v>
      </c>
      <c r="I502" t="s">
        <v>712</v>
      </c>
      <c r="J502" t="s">
        <v>25</v>
      </c>
      <c r="K502">
        <v>2005</v>
      </c>
      <c r="L502" t="s">
        <v>27</v>
      </c>
      <c r="M502" t="s">
        <v>39</v>
      </c>
      <c r="N502" s="230"/>
      <c r="AG502" t="s">
        <v>2221</v>
      </c>
      <c r="AI502">
        <v>931693964</v>
      </c>
      <c r="AK502" t="s">
        <v>478</v>
      </c>
      <c r="AL502" s="230"/>
      <c r="AM502" s="230"/>
      <c r="AN502" s="230"/>
      <c r="AW502">
        <v>3040008854</v>
      </c>
    </row>
    <row r="503" spans="1:49" customFormat="1" ht="15" x14ac:dyDescent="0.25">
      <c r="A503">
        <v>422215</v>
      </c>
      <c r="B503" t="s">
        <v>1241</v>
      </c>
      <c r="C503" t="s">
        <v>416</v>
      </c>
      <c r="D503" t="s">
        <v>295</v>
      </c>
      <c r="E503" t="s">
        <v>78</v>
      </c>
      <c r="F503" s="148">
        <v>36189</v>
      </c>
      <c r="G503" t="s">
        <v>27</v>
      </c>
      <c r="H503" t="s">
        <v>24</v>
      </c>
      <c r="I503" t="s">
        <v>712</v>
      </c>
      <c r="J503" t="s">
        <v>23</v>
      </c>
      <c r="K503">
        <v>2016</v>
      </c>
      <c r="L503" t="s">
        <v>27</v>
      </c>
      <c r="M503" t="s">
        <v>27</v>
      </c>
      <c r="N503" s="230"/>
      <c r="O503">
        <v>556</v>
      </c>
      <c r="P503" s="148">
        <v>45713</v>
      </c>
      <c r="Q503">
        <v>90000</v>
      </c>
      <c r="AG503" t="s">
        <v>2246</v>
      </c>
      <c r="AI503">
        <v>991915203</v>
      </c>
      <c r="AK503" t="s">
        <v>2309</v>
      </c>
      <c r="AL503" s="230"/>
      <c r="AM503" s="230"/>
      <c r="AN503" s="230"/>
      <c r="AP503" t="s">
        <v>689</v>
      </c>
      <c r="AQ503" t="s">
        <v>688</v>
      </c>
      <c r="AW503">
        <v>1010035526</v>
      </c>
    </row>
    <row r="504" spans="1:49" customFormat="1" ht="15" x14ac:dyDescent="0.25">
      <c r="A504">
        <v>422230</v>
      </c>
      <c r="B504" t="s">
        <v>1244</v>
      </c>
      <c r="C504" t="s">
        <v>358</v>
      </c>
      <c r="D504" t="s">
        <v>263</v>
      </c>
      <c r="E504" t="s">
        <v>79</v>
      </c>
      <c r="F504" s="148">
        <v>31053</v>
      </c>
      <c r="I504" t="s">
        <v>712</v>
      </c>
      <c r="N504" s="230"/>
      <c r="AL504" s="230"/>
      <c r="AM504" s="230"/>
      <c r="AN504" s="230"/>
    </row>
    <row r="505" spans="1:49" customFormat="1" ht="15" x14ac:dyDescent="0.25">
      <c r="A505">
        <v>422245</v>
      </c>
      <c r="B505" t="s">
        <v>1245</v>
      </c>
      <c r="C505" t="s">
        <v>342</v>
      </c>
      <c r="D505" t="s">
        <v>1246</v>
      </c>
      <c r="E505" t="s">
        <v>78</v>
      </c>
      <c r="F505" s="148">
        <v>30956</v>
      </c>
      <c r="G505" t="s">
        <v>1247</v>
      </c>
      <c r="H505" t="s">
        <v>24</v>
      </c>
      <c r="I505" t="s">
        <v>712</v>
      </c>
      <c r="L505" t="s">
        <v>74</v>
      </c>
      <c r="N505" s="230"/>
      <c r="AL505" s="230"/>
      <c r="AM505" s="230"/>
      <c r="AN505" s="230"/>
    </row>
    <row r="506" spans="1:49" customFormat="1" ht="15" x14ac:dyDescent="0.25">
      <c r="A506">
        <v>422336</v>
      </c>
      <c r="B506" t="s">
        <v>1250</v>
      </c>
      <c r="C506" t="s">
        <v>342</v>
      </c>
      <c r="D506" t="s">
        <v>1251</v>
      </c>
      <c r="E506" t="s">
        <v>78</v>
      </c>
      <c r="F506" s="148">
        <v>35431</v>
      </c>
      <c r="G506" t="s">
        <v>1252</v>
      </c>
      <c r="H506" t="s">
        <v>24</v>
      </c>
      <c r="I506" t="s">
        <v>712</v>
      </c>
      <c r="J506" t="s">
        <v>23</v>
      </c>
      <c r="K506">
        <v>2014</v>
      </c>
      <c r="L506" t="s">
        <v>27</v>
      </c>
      <c r="M506" t="s">
        <v>49</v>
      </c>
      <c r="N506" s="230"/>
      <c r="AI506">
        <v>994025816</v>
      </c>
      <c r="AL506" s="230"/>
      <c r="AM506" s="230"/>
      <c r="AN506" s="230"/>
      <c r="AW506">
        <v>5150088912</v>
      </c>
    </row>
    <row r="507" spans="1:49" customFormat="1" ht="15" x14ac:dyDescent="0.25">
      <c r="A507">
        <v>422380</v>
      </c>
      <c r="B507" t="s">
        <v>1256</v>
      </c>
      <c r="C507" t="s">
        <v>454</v>
      </c>
      <c r="D507" t="s">
        <v>294</v>
      </c>
      <c r="E507" t="s">
        <v>79</v>
      </c>
      <c r="F507" s="148">
        <v>33245</v>
      </c>
      <c r="I507" t="s">
        <v>712</v>
      </c>
      <c r="N507" s="230"/>
      <c r="AL507" s="230"/>
      <c r="AM507" s="230"/>
      <c r="AN507" s="230"/>
    </row>
    <row r="508" spans="1:49" customFormat="1" ht="15" x14ac:dyDescent="0.25">
      <c r="A508">
        <v>422388</v>
      </c>
      <c r="B508" t="s">
        <v>1257</v>
      </c>
      <c r="C508" t="s">
        <v>412</v>
      </c>
      <c r="D508" t="s">
        <v>378</v>
      </c>
      <c r="E508" t="s">
        <v>79</v>
      </c>
      <c r="F508" s="148">
        <v>35570</v>
      </c>
      <c r="G508" t="s">
        <v>27</v>
      </c>
      <c r="H508" t="s">
        <v>24</v>
      </c>
      <c r="I508" t="s">
        <v>712</v>
      </c>
      <c r="J508" t="s">
        <v>23</v>
      </c>
      <c r="K508">
        <v>2016</v>
      </c>
      <c r="L508" t="s">
        <v>39</v>
      </c>
      <c r="N508" s="230"/>
      <c r="O508">
        <v>921</v>
      </c>
      <c r="P508" s="148">
        <v>45757</v>
      </c>
      <c r="Q508">
        <v>70000</v>
      </c>
      <c r="AG508" t="s">
        <v>2221</v>
      </c>
      <c r="AL508" s="230"/>
      <c r="AM508" s="230"/>
      <c r="AN508" s="230"/>
      <c r="AP508" t="s">
        <v>689</v>
      </c>
    </row>
    <row r="509" spans="1:49" customFormat="1" ht="15" x14ac:dyDescent="0.25">
      <c r="A509">
        <v>422410</v>
      </c>
      <c r="B509" t="s">
        <v>1258</v>
      </c>
      <c r="C509" t="s">
        <v>1259</v>
      </c>
      <c r="D509" t="s">
        <v>268</v>
      </c>
      <c r="E509" t="s">
        <v>79</v>
      </c>
      <c r="F509" s="148">
        <v>32321</v>
      </c>
      <c r="G509" t="s">
        <v>27</v>
      </c>
      <c r="H509" t="s">
        <v>24</v>
      </c>
      <c r="I509" t="s">
        <v>712</v>
      </c>
      <c r="J509" t="s">
        <v>23</v>
      </c>
      <c r="K509">
        <v>2006</v>
      </c>
      <c r="L509" t="s">
        <v>27</v>
      </c>
      <c r="M509" t="s">
        <v>46</v>
      </c>
      <c r="N509" s="230"/>
      <c r="AG509" t="s">
        <v>2221</v>
      </c>
      <c r="AI509">
        <v>957560859</v>
      </c>
      <c r="AK509" t="s">
        <v>27</v>
      </c>
      <c r="AL509" s="230"/>
      <c r="AM509" s="230"/>
      <c r="AN509" s="230"/>
      <c r="AW509">
        <v>4070006772</v>
      </c>
    </row>
    <row r="510" spans="1:49" customFormat="1" ht="15" x14ac:dyDescent="0.25">
      <c r="A510">
        <v>422456</v>
      </c>
      <c r="B510" t="s">
        <v>1261</v>
      </c>
      <c r="C510" t="s">
        <v>257</v>
      </c>
      <c r="D510" t="s">
        <v>268</v>
      </c>
      <c r="E510" t="s">
        <v>78</v>
      </c>
      <c r="F510" s="148">
        <v>36163</v>
      </c>
      <c r="G510" t="s">
        <v>27</v>
      </c>
      <c r="H510" t="s">
        <v>28</v>
      </c>
      <c r="I510" t="s">
        <v>712</v>
      </c>
      <c r="J510" t="s">
        <v>25</v>
      </c>
      <c r="K510">
        <v>2016</v>
      </c>
      <c r="L510" t="s">
        <v>27</v>
      </c>
      <c r="M510" t="s">
        <v>679</v>
      </c>
      <c r="N510" s="230"/>
      <c r="AG510" t="s">
        <v>2253</v>
      </c>
      <c r="AI510">
        <v>954105487</v>
      </c>
      <c r="AK510" t="s">
        <v>27</v>
      </c>
      <c r="AL510" s="230"/>
      <c r="AM510" s="230"/>
      <c r="AN510" s="230"/>
    </row>
    <row r="511" spans="1:49" customFormat="1" ht="15" x14ac:dyDescent="0.25">
      <c r="A511">
        <v>422466</v>
      </c>
      <c r="B511" t="s">
        <v>1262</v>
      </c>
      <c r="C511" t="s">
        <v>257</v>
      </c>
      <c r="D511" t="s">
        <v>1263</v>
      </c>
      <c r="E511" t="s">
        <v>78</v>
      </c>
      <c r="F511" s="148">
        <v>35840</v>
      </c>
      <c r="G511" t="s">
        <v>27</v>
      </c>
      <c r="H511" t="s">
        <v>24</v>
      </c>
      <c r="I511" t="s">
        <v>712</v>
      </c>
      <c r="L511" t="s">
        <v>39</v>
      </c>
      <c r="M511" t="s">
        <v>39</v>
      </c>
      <c r="N511" s="230"/>
      <c r="AL511" s="230"/>
      <c r="AM511" s="230"/>
      <c r="AN511" s="230"/>
      <c r="AP511" t="s">
        <v>689</v>
      </c>
      <c r="AW511">
        <v>3140042728</v>
      </c>
    </row>
    <row r="512" spans="1:49" customFormat="1" ht="15" x14ac:dyDescent="0.25">
      <c r="A512">
        <v>422503</v>
      </c>
      <c r="B512" t="s">
        <v>1265</v>
      </c>
      <c r="C512" t="s">
        <v>571</v>
      </c>
      <c r="D512" t="s">
        <v>263</v>
      </c>
      <c r="E512" t="s">
        <v>78</v>
      </c>
      <c r="F512" s="148">
        <v>36161</v>
      </c>
      <c r="G512" t="s">
        <v>27</v>
      </c>
      <c r="H512" t="s">
        <v>24</v>
      </c>
      <c r="I512" t="s">
        <v>712</v>
      </c>
      <c r="J512" t="s">
        <v>25</v>
      </c>
      <c r="K512">
        <v>2017</v>
      </c>
      <c r="L512" t="s">
        <v>27</v>
      </c>
      <c r="M512" t="s">
        <v>27</v>
      </c>
      <c r="N512" s="230"/>
      <c r="AI512">
        <v>936570539</v>
      </c>
      <c r="AL512" s="230"/>
      <c r="AM512" s="230"/>
      <c r="AN512" s="230"/>
      <c r="AW512">
        <v>1040008642</v>
      </c>
    </row>
    <row r="513" spans="1:49" customFormat="1" ht="15" x14ac:dyDescent="0.25">
      <c r="A513">
        <v>422521</v>
      </c>
      <c r="B513" t="s">
        <v>1267</v>
      </c>
      <c r="C513" t="s">
        <v>536</v>
      </c>
      <c r="D513" t="s">
        <v>533</v>
      </c>
      <c r="E513" t="s">
        <v>78</v>
      </c>
      <c r="F513" s="148">
        <v>35977</v>
      </c>
      <c r="I513" t="s">
        <v>712</v>
      </c>
      <c r="N513" s="230"/>
      <c r="AL513" s="230"/>
      <c r="AM513" s="230"/>
      <c r="AN513" s="230"/>
    </row>
    <row r="514" spans="1:49" customFormat="1" ht="15" x14ac:dyDescent="0.25">
      <c r="A514">
        <v>422526</v>
      </c>
      <c r="B514" t="s">
        <v>1268</v>
      </c>
      <c r="C514" t="s">
        <v>310</v>
      </c>
      <c r="D514" t="s">
        <v>368</v>
      </c>
      <c r="E514" t="s">
        <v>78</v>
      </c>
      <c r="F514" s="148">
        <v>36439</v>
      </c>
      <c r="G514" t="s">
        <v>27</v>
      </c>
      <c r="H514" t="s">
        <v>24</v>
      </c>
      <c r="I514" t="s">
        <v>712</v>
      </c>
      <c r="J514" t="s">
        <v>23</v>
      </c>
      <c r="K514">
        <v>2016</v>
      </c>
      <c r="L514" t="s">
        <v>27</v>
      </c>
      <c r="M514" t="s">
        <v>27</v>
      </c>
      <c r="N514" s="230"/>
      <c r="AG514" t="s">
        <v>2333</v>
      </c>
      <c r="AI514">
        <v>991082383</v>
      </c>
      <c r="AK514" t="s">
        <v>27</v>
      </c>
      <c r="AL514" s="230"/>
      <c r="AM514" s="230"/>
      <c r="AN514" s="230"/>
      <c r="AW514">
        <v>1030192028</v>
      </c>
    </row>
    <row r="515" spans="1:49" customFormat="1" ht="15" x14ac:dyDescent="0.25">
      <c r="A515">
        <v>422528</v>
      </c>
      <c r="B515" t="s">
        <v>1269</v>
      </c>
      <c r="C515" t="s">
        <v>1270</v>
      </c>
      <c r="D515" t="s">
        <v>421</v>
      </c>
      <c r="E515" t="s">
        <v>78</v>
      </c>
      <c r="F515" s="148">
        <v>35828</v>
      </c>
      <c r="I515" t="s">
        <v>712</v>
      </c>
      <c r="N515" s="230"/>
      <c r="AL515" s="230"/>
      <c r="AM515" s="230"/>
      <c r="AN515" s="230"/>
      <c r="AP515" t="s">
        <v>689</v>
      </c>
    </row>
    <row r="516" spans="1:49" customFormat="1" ht="15" x14ac:dyDescent="0.25">
      <c r="A516">
        <v>422557</v>
      </c>
      <c r="B516" t="s">
        <v>1273</v>
      </c>
      <c r="C516" t="s">
        <v>257</v>
      </c>
      <c r="D516" t="s">
        <v>324</v>
      </c>
      <c r="E516" t="s">
        <v>78</v>
      </c>
      <c r="F516" s="148">
        <v>35796</v>
      </c>
      <c r="G516" t="s">
        <v>27</v>
      </c>
      <c r="H516" t="s">
        <v>24</v>
      </c>
      <c r="I516" t="s">
        <v>712</v>
      </c>
      <c r="J516" t="s">
        <v>25</v>
      </c>
      <c r="K516">
        <v>2016</v>
      </c>
      <c r="L516" t="s">
        <v>76</v>
      </c>
      <c r="M516" t="s">
        <v>27</v>
      </c>
      <c r="N516" s="230"/>
      <c r="AI516">
        <v>937043035</v>
      </c>
      <c r="AK516" t="s">
        <v>27</v>
      </c>
      <c r="AL516" s="230"/>
      <c r="AM516" s="230"/>
      <c r="AN516" s="230"/>
      <c r="AP516" t="s">
        <v>689</v>
      </c>
      <c r="AW516">
        <v>1010320942</v>
      </c>
    </row>
    <row r="517" spans="1:49" customFormat="1" ht="15" x14ac:dyDescent="0.25">
      <c r="A517">
        <v>422581</v>
      </c>
      <c r="B517" t="s">
        <v>1276</v>
      </c>
      <c r="C517" t="s">
        <v>474</v>
      </c>
      <c r="D517" t="s">
        <v>509</v>
      </c>
      <c r="E517" t="s">
        <v>78</v>
      </c>
      <c r="F517" s="148">
        <v>36526</v>
      </c>
      <c r="G517" t="s">
        <v>27</v>
      </c>
      <c r="H517" t="s">
        <v>24</v>
      </c>
      <c r="I517" t="s">
        <v>712</v>
      </c>
      <c r="J517" t="s">
        <v>23</v>
      </c>
      <c r="K517">
        <v>2017</v>
      </c>
      <c r="L517" t="s">
        <v>27</v>
      </c>
      <c r="M517" t="s">
        <v>27</v>
      </c>
      <c r="N517" s="230"/>
      <c r="AG517" t="s">
        <v>27</v>
      </c>
      <c r="AI517">
        <v>952409233</v>
      </c>
      <c r="AK517" t="s">
        <v>27</v>
      </c>
      <c r="AL517" s="230"/>
      <c r="AM517" s="230"/>
      <c r="AN517" s="230"/>
      <c r="AP517" t="s">
        <v>689</v>
      </c>
      <c r="AW517">
        <v>1020114720</v>
      </c>
    </row>
    <row r="518" spans="1:49" customFormat="1" ht="15" x14ac:dyDescent="0.25">
      <c r="A518">
        <v>422600</v>
      </c>
      <c r="B518" t="s">
        <v>1279</v>
      </c>
      <c r="C518" t="s">
        <v>304</v>
      </c>
      <c r="D518" t="s">
        <v>334</v>
      </c>
      <c r="E518" t="s">
        <v>79</v>
      </c>
      <c r="F518" s="148">
        <v>36043</v>
      </c>
      <c r="G518" t="s">
        <v>27</v>
      </c>
      <c r="H518" t="s">
        <v>24</v>
      </c>
      <c r="I518" t="s">
        <v>712</v>
      </c>
      <c r="J518" t="s">
        <v>23</v>
      </c>
      <c r="K518">
        <v>2016</v>
      </c>
      <c r="L518" t="s">
        <v>76</v>
      </c>
      <c r="N518" s="230"/>
      <c r="AG518" t="s">
        <v>2221</v>
      </c>
      <c r="AI518">
        <v>947586696</v>
      </c>
      <c r="AL518" s="230"/>
      <c r="AM518" s="230"/>
      <c r="AN518" s="230"/>
      <c r="AW518">
        <v>14040043856</v>
      </c>
    </row>
    <row r="519" spans="1:49" customFormat="1" ht="15" x14ac:dyDescent="0.25">
      <c r="A519">
        <v>422605</v>
      </c>
      <c r="B519" t="s">
        <v>1280</v>
      </c>
      <c r="C519" t="s">
        <v>487</v>
      </c>
      <c r="D519" t="s">
        <v>405</v>
      </c>
      <c r="E519" t="s">
        <v>78</v>
      </c>
      <c r="F519" s="148">
        <v>36287</v>
      </c>
      <c r="G519" t="s">
        <v>272</v>
      </c>
      <c r="H519" t="s">
        <v>24</v>
      </c>
      <c r="I519" t="s">
        <v>769</v>
      </c>
      <c r="J519" t="s">
        <v>25</v>
      </c>
      <c r="K519">
        <v>2017</v>
      </c>
      <c r="L519" t="s">
        <v>39</v>
      </c>
      <c r="M519" t="s">
        <v>39</v>
      </c>
      <c r="N519" s="230"/>
      <c r="AI519">
        <v>986628376</v>
      </c>
      <c r="AK519" t="s">
        <v>27</v>
      </c>
      <c r="AL519" s="230"/>
      <c r="AM519" s="230"/>
      <c r="AN519" s="230"/>
      <c r="AW519">
        <v>3010056199</v>
      </c>
    </row>
    <row r="520" spans="1:49" customFormat="1" ht="15" x14ac:dyDescent="0.25">
      <c r="A520">
        <v>422608</v>
      </c>
      <c r="B520" t="s">
        <v>1281</v>
      </c>
      <c r="C520" t="s">
        <v>976</v>
      </c>
      <c r="D520" t="s">
        <v>1282</v>
      </c>
      <c r="E520" t="s">
        <v>79</v>
      </c>
      <c r="F520" s="148">
        <v>35460</v>
      </c>
      <c r="G520" t="s">
        <v>1283</v>
      </c>
      <c r="H520" t="s">
        <v>24</v>
      </c>
      <c r="I520" t="s">
        <v>712</v>
      </c>
      <c r="J520" t="s">
        <v>25</v>
      </c>
      <c r="K520">
        <v>2014</v>
      </c>
      <c r="L520" t="s">
        <v>74</v>
      </c>
      <c r="N520" s="230"/>
      <c r="AG520" t="s">
        <v>2221</v>
      </c>
      <c r="AI520">
        <v>994726319</v>
      </c>
      <c r="AL520" s="230"/>
      <c r="AM520" s="230"/>
      <c r="AN520" s="230"/>
      <c r="AW520">
        <v>13010168222</v>
      </c>
    </row>
    <row r="521" spans="1:49" customFormat="1" ht="15" x14ac:dyDescent="0.25">
      <c r="A521">
        <v>422638</v>
      </c>
      <c r="B521" t="s">
        <v>1285</v>
      </c>
      <c r="C521" t="s">
        <v>654</v>
      </c>
      <c r="D521" t="s">
        <v>559</v>
      </c>
      <c r="E521" t="s">
        <v>79</v>
      </c>
      <c r="F521" s="148">
        <v>36161</v>
      </c>
      <c r="G521" t="s">
        <v>27</v>
      </c>
      <c r="H521" t="s">
        <v>24</v>
      </c>
      <c r="I521" t="s">
        <v>712</v>
      </c>
      <c r="J521" t="s">
        <v>23</v>
      </c>
      <c r="K521">
        <v>2016</v>
      </c>
      <c r="L521" t="s">
        <v>27</v>
      </c>
      <c r="M521" t="s">
        <v>27</v>
      </c>
      <c r="N521" s="230"/>
      <c r="AG521" t="s">
        <v>2221</v>
      </c>
      <c r="AI521">
        <v>945782565</v>
      </c>
      <c r="AK521" t="s">
        <v>2187</v>
      </c>
      <c r="AL521" s="230"/>
      <c r="AM521" s="230"/>
      <c r="AN521" s="230"/>
      <c r="AW521">
        <v>1040391319</v>
      </c>
    </row>
    <row r="522" spans="1:49" customFormat="1" ht="15" x14ac:dyDescent="0.25">
      <c r="A522">
        <v>422645</v>
      </c>
      <c r="B522" t="s">
        <v>1286</v>
      </c>
      <c r="C522" t="s">
        <v>257</v>
      </c>
      <c r="D522" t="s">
        <v>246</v>
      </c>
      <c r="E522" t="s">
        <v>79</v>
      </c>
      <c r="F522" s="148">
        <v>35857</v>
      </c>
      <c r="I522" t="s">
        <v>712</v>
      </c>
      <c r="N522" s="230"/>
      <c r="AL522" s="230"/>
      <c r="AM522" s="230"/>
      <c r="AN522" s="230"/>
      <c r="AP522" t="s">
        <v>689</v>
      </c>
      <c r="AQ522" t="s">
        <v>688</v>
      </c>
    </row>
    <row r="523" spans="1:49" customFormat="1" ht="15" x14ac:dyDescent="0.25">
      <c r="A523">
        <v>422646</v>
      </c>
      <c r="B523" t="s">
        <v>1287</v>
      </c>
      <c r="C523" t="s">
        <v>257</v>
      </c>
      <c r="D523" t="s">
        <v>447</v>
      </c>
      <c r="E523" t="s">
        <v>79</v>
      </c>
      <c r="F523" s="148">
        <v>36397</v>
      </c>
      <c r="G523" t="s">
        <v>27</v>
      </c>
      <c r="H523" t="s">
        <v>24</v>
      </c>
      <c r="I523" t="s">
        <v>712</v>
      </c>
      <c r="J523" t="s">
        <v>25</v>
      </c>
      <c r="K523">
        <v>2017</v>
      </c>
      <c r="L523" t="s">
        <v>39</v>
      </c>
      <c r="M523" t="s">
        <v>39</v>
      </c>
      <c r="N523" s="230"/>
      <c r="AG523" t="s">
        <v>2221</v>
      </c>
      <c r="AI523">
        <v>996228489</v>
      </c>
      <c r="AK523" t="s">
        <v>848</v>
      </c>
      <c r="AL523" s="230"/>
      <c r="AM523" s="230"/>
      <c r="AN523" s="230"/>
      <c r="AP523" t="s">
        <v>689</v>
      </c>
      <c r="AW523">
        <v>3210035595</v>
      </c>
    </row>
    <row r="524" spans="1:49" customFormat="1" ht="15" x14ac:dyDescent="0.25">
      <c r="A524">
        <v>422690</v>
      </c>
      <c r="B524" t="s">
        <v>1288</v>
      </c>
      <c r="C524" t="s">
        <v>305</v>
      </c>
      <c r="D524" t="s">
        <v>1289</v>
      </c>
      <c r="E524" t="s">
        <v>78</v>
      </c>
      <c r="F524" s="148">
        <v>36462</v>
      </c>
      <c r="G524" t="s">
        <v>527</v>
      </c>
      <c r="H524" t="s">
        <v>24</v>
      </c>
      <c r="I524" t="s">
        <v>712</v>
      </c>
      <c r="J524" t="s">
        <v>23</v>
      </c>
      <c r="K524">
        <v>2017</v>
      </c>
      <c r="L524" t="s">
        <v>27</v>
      </c>
      <c r="M524" t="s">
        <v>27</v>
      </c>
      <c r="N524" s="230"/>
      <c r="AL524" s="230"/>
      <c r="AM524" s="230"/>
      <c r="AN524" s="230"/>
      <c r="AW524">
        <v>1010480278</v>
      </c>
    </row>
    <row r="525" spans="1:49" customFormat="1" ht="15" x14ac:dyDescent="0.25">
      <c r="A525">
        <v>422703</v>
      </c>
      <c r="B525" t="s">
        <v>1290</v>
      </c>
      <c r="C525" t="s">
        <v>275</v>
      </c>
      <c r="D525" t="s">
        <v>411</v>
      </c>
      <c r="E525" t="s">
        <v>78</v>
      </c>
      <c r="F525" s="148">
        <v>36397</v>
      </c>
      <c r="I525" t="s">
        <v>712</v>
      </c>
      <c r="N525" s="230"/>
      <c r="AL525" s="230"/>
      <c r="AM525" s="230"/>
      <c r="AN525" s="230"/>
    </row>
    <row r="526" spans="1:49" customFormat="1" ht="15" x14ac:dyDescent="0.25">
      <c r="A526">
        <v>422717</v>
      </c>
      <c r="B526" t="s">
        <v>1293</v>
      </c>
      <c r="C526" t="s">
        <v>756</v>
      </c>
      <c r="D526" t="s">
        <v>266</v>
      </c>
      <c r="E526" t="s">
        <v>78</v>
      </c>
      <c r="F526" s="148">
        <v>36440</v>
      </c>
      <c r="G526" t="s">
        <v>27</v>
      </c>
      <c r="H526" t="s">
        <v>24</v>
      </c>
      <c r="I526" t="s">
        <v>712</v>
      </c>
      <c r="J526" t="s">
        <v>23</v>
      </c>
      <c r="K526">
        <v>2017</v>
      </c>
      <c r="L526" t="s">
        <v>27</v>
      </c>
      <c r="M526" t="s">
        <v>27</v>
      </c>
      <c r="N526" s="230"/>
      <c r="AG526" t="s">
        <v>2221</v>
      </c>
      <c r="AI526">
        <v>964633062</v>
      </c>
      <c r="AK526" t="s">
        <v>27</v>
      </c>
      <c r="AL526" s="230"/>
      <c r="AM526" s="230"/>
      <c r="AN526" s="230"/>
      <c r="AW526">
        <v>1010689082</v>
      </c>
    </row>
    <row r="527" spans="1:49" customFormat="1" ht="15" x14ac:dyDescent="0.25">
      <c r="A527">
        <v>422721</v>
      </c>
      <c r="B527" t="s">
        <v>1295</v>
      </c>
      <c r="C527" t="s">
        <v>472</v>
      </c>
      <c r="D527" t="s">
        <v>473</v>
      </c>
      <c r="E527" t="s">
        <v>79</v>
      </c>
      <c r="F527" s="148">
        <v>35980</v>
      </c>
      <c r="I527" t="s">
        <v>712</v>
      </c>
      <c r="N527" s="230"/>
      <c r="AL527" s="230"/>
      <c r="AM527" s="230"/>
      <c r="AN527" s="230"/>
    </row>
    <row r="528" spans="1:49" customFormat="1" ht="15" x14ac:dyDescent="0.25">
      <c r="A528">
        <v>422724</v>
      </c>
      <c r="B528" t="s">
        <v>1296</v>
      </c>
      <c r="C528" t="s">
        <v>429</v>
      </c>
      <c r="D528" t="s">
        <v>309</v>
      </c>
      <c r="E528" t="s">
        <v>79</v>
      </c>
      <c r="F528" s="148" t="s">
        <v>689</v>
      </c>
      <c r="I528" t="s">
        <v>712</v>
      </c>
      <c r="N528" s="230"/>
      <c r="AL528" s="230"/>
      <c r="AM528" s="230"/>
      <c r="AN528" s="230"/>
    </row>
    <row r="529" spans="1:49" customFormat="1" ht="15" x14ac:dyDescent="0.25">
      <c r="A529">
        <v>422725</v>
      </c>
      <c r="B529" t="s">
        <v>1297</v>
      </c>
      <c r="C529" t="s">
        <v>273</v>
      </c>
      <c r="D529" t="s">
        <v>289</v>
      </c>
      <c r="E529" t="s">
        <v>79</v>
      </c>
      <c r="F529" s="148">
        <v>32403</v>
      </c>
      <c r="G529" t="s">
        <v>39</v>
      </c>
      <c r="H529" t="s">
        <v>24</v>
      </c>
      <c r="I529" t="s">
        <v>712</v>
      </c>
      <c r="J529" t="s">
        <v>23</v>
      </c>
      <c r="K529">
        <v>2007</v>
      </c>
      <c r="L529" t="s">
        <v>39</v>
      </c>
      <c r="M529" t="s">
        <v>39</v>
      </c>
      <c r="N529" s="230"/>
      <c r="AG529" t="s">
        <v>2221</v>
      </c>
      <c r="AI529">
        <v>934064824</v>
      </c>
      <c r="AL529" s="230"/>
      <c r="AM529" s="230"/>
      <c r="AN529" s="230"/>
      <c r="AW529">
        <v>3010003072</v>
      </c>
    </row>
    <row r="530" spans="1:49" customFormat="1" ht="15" x14ac:dyDescent="0.25">
      <c r="A530">
        <v>422752</v>
      </c>
      <c r="B530" t="s">
        <v>1299</v>
      </c>
      <c r="C530" t="s">
        <v>398</v>
      </c>
      <c r="D530" t="s">
        <v>324</v>
      </c>
      <c r="E530" t="s">
        <v>79</v>
      </c>
      <c r="F530" s="148">
        <v>36321</v>
      </c>
      <c r="G530" t="s">
        <v>27</v>
      </c>
      <c r="H530" t="s">
        <v>24</v>
      </c>
      <c r="I530" t="s">
        <v>712</v>
      </c>
      <c r="J530" t="s">
        <v>23</v>
      </c>
      <c r="K530">
        <v>2017</v>
      </c>
      <c r="L530" t="s">
        <v>39</v>
      </c>
      <c r="M530" t="s">
        <v>27</v>
      </c>
      <c r="N530" s="230"/>
      <c r="AG530" t="s">
        <v>2221</v>
      </c>
      <c r="AL530" s="230"/>
      <c r="AM530" s="230"/>
      <c r="AN530" s="230"/>
      <c r="AQ530" t="s">
        <v>688</v>
      </c>
      <c r="AW530">
        <v>1040013266</v>
      </c>
    </row>
    <row r="531" spans="1:49" customFormat="1" ht="15" x14ac:dyDescent="0.25">
      <c r="A531">
        <v>422753</v>
      </c>
      <c r="B531" t="s">
        <v>1300</v>
      </c>
      <c r="C531" t="s">
        <v>336</v>
      </c>
      <c r="D531" t="s">
        <v>1301</v>
      </c>
      <c r="E531" t="s">
        <v>79</v>
      </c>
      <c r="F531" s="148">
        <v>35937</v>
      </c>
      <c r="I531" t="s">
        <v>712</v>
      </c>
      <c r="N531" s="230"/>
      <c r="AL531" s="230"/>
      <c r="AM531" s="230"/>
      <c r="AN531" s="230"/>
    </row>
    <row r="532" spans="1:49" customFormat="1" ht="15" x14ac:dyDescent="0.25">
      <c r="A532">
        <v>422754</v>
      </c>
      <c r="B532" t="s">
        <v>1302</v>
      </c>
      <c r="C532" t="s">
        <v>654</v>
      </c>
      <c r="D532" t="s">
        <v>268</v>
      </c>
      <c r="E532" t="s">
        <v>79</v>
      </c>
      <c r="F532" s="148">
        <v>36096</v>
      </c>
      <c r="G532" t="s">
        <v>27</v>
      </c>
      <c r="H532" t="s">
        <v>28</v>
      </c>
      <c r="I532" t="s">
        <v>769</v>
      </c>
      <c r="J532" t="s">
        <v>23</v>
      </c>
      <c r="K532">
        <v>2017</v>
      </c>
      <c r="L532" t="s">
        <v>27</v>
      </c>
      <c r="M532" t="s">
        <v>679</v>
      </c>
      <c r="N532" s="230"/>
      <c r="AG532" t="s">
        <v>2221</v>
      </c>
      <c r="AI532">
        <v>988522397</v>
      </c>
      <c r="AK532" t="s">
        <v>27</v>
      </c>
      <c r="AL532" s="230"/>
      <c r="AM532" s="230"/>
      <c r="AN532" s="230"/>
      <c r="AW532">
        <v>90010245703</v>
      </c>
    </row>
    <row r="533" spans="1:49" customFormat="1" ht="15" x14ac:dyDescent="0.25">
      <c r="A533">
        <v>422756</v>
      </c>
      <c r="B533" t="s">
        <v>1303</v>
      </c>
      <c r="C533" t="s">
        <v>244</v>
      </c>
      <c r="D533" t="s">
        <v>252</v>
      </c>
      <c r="E533" t="s">
        <v>78</v>
      </c>
      <c r="F533" s="148">
        <v>36342</v>
      </c>
      <c r="G533" t="s">
        <v>301</v>
      </c>
      <c r="H533" t="s">
        <v>24</v>
      </c>
      <c r="I533" t="s">
        <v>712</v>
      </c>
      <c r="J533" t="s">
        <v>23</v>
      </c>
      <c r="K533">
        <v>2017</v>
      </c>
      <c r="L533" t="s">
        <v>39</v>
      </c>
      <c r="M533" t="s">
        <v>39</v>
      </c>
      <c r="N533" s="230"/>
      <c r="AG533" t="s">
        <v>301</v>
      </c>
      <c r="AI533">
        <v>968960123</v>
      </c>
      <c r="AK533" t="s">
        <v>301</v>
      </c>
      <c r="AL533" s="230"/>
      <c r="AM533" s="230"/>
      <c r="AN533" s="230"/>
      <c r="AP533" t="s">
        <v>689</v>
      </c>
      <c r="AW533">
        <v>3080111979</v>
      </c>
    </row>
    <row r="534" spans="1:49" customFormat="1" ht="15" x14ac:dyDescent="0.25">
      <c r="A534">
        <v>422763</v>
      </c>
      <c r="B534" t="s">
        <v>1304</v>
      </c>
      <c r="C534" t="s">
        <v>356</v>
      </c>
      <c r="D534" t="s">
        <v>1305</v>
      </c>
      <c r="E534" t="s">
        <v>78</v>
      </c>
      <c r="F534" s="148">
        <v>36412</v>
      </c>
      <c r="I534" t="s">
        <v>712</v>
      </c>
      <c r="N534" s="230"/>
      <c r="AL534" s="230"/>
      <c r="AM534" s="230"/>
      <c r="AN534" s="230"/>
      <c r="AP534" t="s">
        <v>689</v>
      </c>
    </row>
    <row r="535" spans="1:49" customFormat="1" ht="15" x14ac:dyDescent="0.25">
      <c r="A535">
        <v>422770</v>
      </c>
      <c r="B535" t="s">
        <v>1306</v>
      </c>
      <c r="C535" t="s">
        <v>472</v>
      </c>
      <c r="D535" t="s">
        <v>514</v>
      </c>
      <c r="E535" t="s">
        <v>79</v>
      </c>
      <c r="F535" s="148">
        <v>36321</v>
      </c>
      <c r="G535" t="s">
        <v>27</v>
      </c>
      <c r="H535" t="s">
        <v>24</v>
      </c>
      <c r="I535" t="s">
        <v>712</v>
      </c>
      <c r="J535" t="s">
        <v>23</v>
      </c>
      <c r="K535">
        <v>2017</v>
      </c>
      <c r="L535" t="s">
        <v>27</v>
      </c>
      <c r="M535" t="s">
        <v>27</v>
      </c>
      <c r="N535" s="230"/>
      <c r="AG535" t="s">
        <v>2221</v>
      </c>
      <c r="AI535">
        <v>988425089</v>
      </c>
      <c r="AK535" t="s">
        <v>2222</v>
      </c>
      <c r="AL535" s="230"/>
      <c r="AM535" s="230"/>
      <c r="AN535" s="230"/>
      <c r="AP535" t="s">
        <v>689</v>
      </c>
      <c r="AW535">
        <v>1010350803</v>
      </c>
    </row>
    <row r="536" spans="1:49" customFormat="1" ht="15" x14ac:dyDescent="0.25">
      <c r="A536">
        <v>422772</v>
      </c>
      <c r="B536" t="s">
        <v>1307</v>
      </c>
      <c r="C536" t="s">
        <v>333</v>
      </c>
      <c r="D536" t="s">
        <v>587</v>
      </c>
      <c r="E536" t="s">
        <v>79</v>
      </c>
      <c r="F536" s="148">
        <v>34441</v>
      </c>
      <c r="G536" t="s">
        <v>27</v>
      </c>
      <c r="H536" t="s">
        <v>24</v>
      </c>
      <c r="I536" t="s">
        <v>712</v>
      </c>
      <c r="J536" t="s">
        <v>25</v>
      </c>
      <c r="K536">
        <v>2013</v>
      </c>
      <c r="L536" t="s">
        <v>27</v>
      </c>
      <c r="M536" t="s">
        <v>49</v>
      </c>
      <c r="N536" s="230"/>
      <c r="AG536" t="s">
        <v>2221</v>
      </c>
      <c r="AI536">
        <v>934880055</v>
      </c>
      <c r="AK536" t="s">
        <v>27</v>
      </c>
      <c r="AL536" s="230"/>
      <c r="AM536" s="230"/>
      <c r="AN536" s="230"/>
      <c r="AP536" t="s">
        <v>689</v>
      </c>
      <c r="AW536">
        <v>5010508033</v>
      </c>
    </row>
    <row r="537" spans="1:49" customFormat="1" ht="15" x14ac:dyDescent="0.25">
      <c r="A537">
        <v>422784</v>
      </c>
      <c r="B537" t="s">
        <v>1308</v>
      </c>
      <c r="C537" t="s">
        <v>369</v>
      </c>
      <c r="D537" t="s">
        <v>386</v>
      </c>
      <c r="E537" t="s">
        <v>79</v>
      </c>
      <c r="F537" s="148">
        <v>36473</v>
      </c>
      <c r="G537" t="s">
        <v>27</v>
      </c>
      <c r="H537" t="s">
        <v>24</v>
      </c>
      <c r="I537" t="s">
        <v>712</v>
      </c>
      <c r="J537" t="s">
        <v>25</v>
      </c>
      <c r="K537">
        <v>2017</v>
      </c>
      <c r="L537" t="s">
        <v>27</v>
      </c>
      <c r="M537" t="s">
        <v>27</v>
      </c>
      <c r="N537" s="230"/>
      <c r="AG537" t="s">
        <v>2221</v>
      </c>
      <c r="AI537">
        <v>988203640</v>
      </c>
      <c r="AK537" t="s">
        <v>2289</v>
      </c>
      <c r="AL537" s="230"/>
      <c r="AM537" s="230"/>
      <c r="AN537" s="230"/>
      <c r="AW537">
        <v>1020031278</v>
      </c>
    </row>
    <row r="538" spans="1:49" customFormat="1" ht="15" x14ac:dyDescent="0.25">
      <c r="A538">
        <v>422795</v>
      </c>
      <c r="B538" t="s">
        <v>1309</v>
      </c>
      <c r="C538" t="s">
        <v>273</v>
      </c>
      <c r="D538" t="s">
        <v>563</v>
      </c>
      <c r="E538" t="s">
        <v>79</v>
      </c>
      <c r="F538" s="148">
        <v>34604</v>
      </c>
      <c r="G538" t="s">
        <v>27</v>
      </c>
      <c r="H538" t="s">
        <v>24</v>
      </c>
      <c r="I538" t="s">
        <v>712</v>
      </c>
      <c r="J538" t="s">
        <v>25</v>
      </c>
      <c r="K538">
        <v>2012</v>
      </c>
      <c r="L538" t="s">
        <v>27</v>
      </c>
      <c r="M538" t="s">
        <v>49</v>
      </c>
      <c r="N538" s="230"/>
      <c r="AG538" t="s">
        <v>2221</v>
      </c>
      <c r="AI538">
        <v>938182075</v>
      </c>
      <c r="AL538" s="230"/>
      <c r="AM538" s="230"/>
      <c r="AN538" s="230"/>
      <c r="AP538" t="s">
        <v>689</v>
      </c>
      <c r="AW538">
        <v>5050077920</v>
      </c>
    </row>
    <row r="539" spans="1:49" customFormat="1" ht="15" x14ac:dyDescent="0.25">
      <c r="A539">
        <v>422804</v>
      </c>
      <c r="B539" t="s">
        <v>1310</v>
      </c>
      <c r="C539" t="s">
        <v>282</v>
      </c>
      <c r="D539" t="s">
        <v>1311</v>
      </c>
      <c r="E539" t="s">
        <v>79</v>
      </c>
      <c r="F539" s="148">
        <v>35796</v>
      </c>
      <c r="G539" t="s">
        <v>27</v>
      </c>
      <c r="H539" t="s">
        <v>24</v>
      </c>
      <c r="I539" t="s">
        <v>712</v>
      </c>
      <c r="J539" t="s">
        <v>23</v>
      </c>
      <c r="K539">
        <v>2017</v>
      </c>
      <c r="L539" t="s">
        <v>27</v>
      </c>
      <c r="M539" t="s">
        <v>27</v>
      </c>
      <c r="N539" s="230"/>
      <c r="AG539" t="s">
        <v>2221</v>
      </c>
      <c r="AL539" s="230"/>
      <c r="AM539" s="230"/>
      <c r="AN539" s="230"/>
      <c r="AP539" t="s">
        <v>689</v>
      </c>
      <c r="AW539">
        <v>1040279008</v>
      </c>
    </row>
    <row r="540" spans="1:49" customFormat="1" ht="15" x14ac:dyDescent="0.25">
      <c r="A540">
        <v>422840</v>
      </c>
      <c r="B540" t="s">
        <v>1312</v>
      </c>
      <c r="C540" t="s">
        <v>257</v>
      </c>
      <c r="D540" t="s">
        <v>351</v>
      </c>
      <c r="E540" t="s">
        <v>78</v>
      </c>
      <c r="F540" s="148">
        <v>35431</v>
      </c>
      <c r="G540" t="s">
        <v>538</v>
      </c>
      <c r="H540" t="s">
        <v>24</v>
      </c>
      <c r="I540" t="s">
        <v>712</v>
      </c>
      <c r="J540" t="s">
        <v>23</v>
      </c>
      <c r="K540">
        <v>2015</v>
      </c>
      <c r="L540" t="s">
        <v>72</v>
      </c>
      <c r="N540" s="230"/>
      <c r="AG540" t="s">
        <v>439</v>
      </c>
      <c r="AI540">
        <v>992569882</v>
      </c>
      <c r="AK540" t="s">
        <v>848</v>
      </c>
      <c r="AL540" s="230"/>
      <c r="AM540" s="230"/>
      <c r="AN540" s="230"/>
      <c r="AP540" t="s">
        <v>689</v>
      </c>
      <c r="AW540">
        <v>12130020443</v>
      </c>
    </row>
    <row r="541" spans="1:49" customFormat="1" ht="15" x14ac:dyDescent="0.25">
      <c r="A541">
        <v>422842</v>
      </c>
      <c r="B541" t="s">
        <v>1313</v>
      </c>
      <c r="C541" t="s">
        <v>394</v>
      </c>
      <c r="D541" t="s">
        <v>467</v>
      </c>
      <c r="E541" t="s">
        <v>78</v>
      </c>
      <c r="F541" s="148">
        <v>36321</v>
      </c>
      <c r="I541" t="s">
        <v>712</v>
      </c>
      <c r="N541" s="230"/>
      <c r="AL541" s="230"/>
      <c r="AM541" s="230"/>
      <c r="AN541" s="230"/>
      <c r="AP541" t="s">
        <v>688</v>
      </c>
      <c r="AQ541" t="s">
        <v>688</v>
      </c>
    </row>
    <row r="542" spans="1:49" customFormat="1" ht="15" x14ac:dyDescent="0.25">
      <c r="A542">
        <v>422845</v>
      </c>
      <c r="B542" t="s">
        <v>1314</v>
      </c>
      <c r="C542" t="s">
        <v>1315</v>
      </c>
      <c r="D542" t="s">
        <v>444</v>
      </c>
      <c r="E542" t="s">
        <v>79</v>
      </c>
      <c r="F542" s="148">
        <v>36526</v>
      </c>
      <c r="G542" t="s">
        <v>1316</v>
      </c>
      <c r="H542" t="s">
        <v>24</v>
      </c>
      <c r="I542" t="s">
        <v>712</v>
      </c>
      <c r="J542" t="s">
        <v>23</v>
      </c>
      <c r="K542">
        <v>2017</v>
      </c>
      <c r="L542" t="s">
        <v>39</v>
      </c>
      <c r="M542" t="s">
        <v>59</v>
      </c>
      <c r="N542" s="230"/>
      <c r="AG542" t="s">
        <v>2221</v>
      </c>
      <c r="AL542" s="230"/>
      <c r="AM542" s="230"/>
      <c r="AN542" s="230"/>
      <c r="AW542">
        <v>7120007241</v>
      </c>
    </row>
    <row r="543" spans="1:49" customFormat="1" ht="15" x14ac:dyDescent="0.25">
      <c r="A543">
        <v>422859</v>
      </c>
      <c r="B543" t="s">
        <v>1317</v>
      </c>
      <c r="C543" t="s">
        <v>356</v>
      </c>
      <c r="D543" t="s">
        <v>1318</v>
      </c>
      <c r="E543" t="s">
        <v>79</v>
      </c>
      <c r="F543" s="148">
        <v>36170</v>
      </c>
      <c r="G543" t="s">
        <v>46</v>
      </c>
      <c r="H543" t="s">
        <v>24</v>
      </c>
      <c r="I543" t="s">
        <v>712</v>
      </c>
      <c r="J543" t="s">
        <v>23</v>
      </c>
      <c r="K543">
        <v>2017</v>
      </c>
      <c r="L543" t="s">
        <v>27</v>
      </c>
      <c r="M543" t="s">
        <v>46</v>
      </c>
      <c r="N543" s="230"/>
      <c r="AG543" t="s">
        <v>2221</v>
      </c>
      <c r="AI543">
        <v>949912134</v>
      </c>
      <c r="AK543" t="s">
        <v>2335</v>
      </c>
      <c r="AL543" s="230"/>
      <c r="AM543" s="230"/>
      <c r="AN543" s="230"/>
      <c r="AP543" t="s">
        <v>689</v>
      </c>
      <c r="AW543">
        <v>4020043901</v>
      </c>
    </row>
    <row r="544" spans="1:49" customFormat="1" ht="15" x14ac:dyDescent="0.25">
      <c r="A544">
        <v>422888</v>
      </c>
      <c r="B544" t="s">
        <v>1320</v>
      </c>
      <c r="C544" t="s">
        <v>506</v>
      </c>
      <c r="D544" t="s">
        <v>300</v>
      </c>
      <c r="E544" t="s">
        <v>78</v>
      </c>
      <c r="F544" s="148">
        <v>36013</v>
      </c>
      <c r="G544" t="s">
        <v>27</v>
      </c>
      <c r="H544" t="s">
        <v>28</v>
      </c>
      <c r="I544" t="s">
        <v>712</v>
      </c>
      <c r="J544" t="s">
        <v>23</v>
      </c>
      <c r="K544">
        <v>2017</v>
      </c>
      <c r="L544" t="s">
        <v>39</v>
      </c>
      <c r="M544" t="s">
        <v>679</v>
      </c>
      <c r="N544" s="230"/>
      <c r="AI544">
        <v>997666859</v>
      </c>
      <c r="AL544" s="230"/>
      <c r="AM544" s="230"/>
      <c r="AN544" s="230"/>
      <c r="AP544" t="s">
        <v>689</v>
      </c>
    </row>
    <row r="545" spans="1:49" customFormat="1" ht="15" x14ac:dyDescent="0.25">
      <c r="A545">
        <v>422892</v>
      </c>
      <c r="B545" t="s">
        <v>1321</v>
      </c>
      <c r="C545" t="s">
        <v>441</v>
      </c>
      <c r="D545" t="s">
        <v>371</v>
      </c>
      <c r="E545" t="s">
        <v>79</v>
      </c>
      <c r="F545" s="148">
        <v>35796</v>
      </c>
      <c r="G545" t="s">
        <v>27</v>
      </c>
      <c r="H545" t="s">
        <v>24</v>
      </c>
      <c r="I545" t="s">
        <v>769</v>
      </c>
      <c r="J545" t="s">
        <v>23</v>
      </c>
      <c r="K545">
        <v>2017</v>
      </c>
      <c r="L545" t="s">
        <v>39</v>
      </c>
      <c r="M545" t="s">
        <v>27</v>
      </c>
      <c r="N545" s="230"/>
      <c r="AG545" t="s">
        <v>2221</v>
      </c>
      <c r="AI545">
        <v>959101911</v>
      </c>
      <c r="AL545" s="230"/>
      <c r="AM545" s="230"/>
      <c r="AN545" s="230"/>
      <c r="AW545">
        <v>1030191405</v>
      </c>
    </row>
    <row r="546" spans="1:49" customFormat="1" ht="15" x14ac:dyDescent="0.25">
      <c r="A546">
        <v>422897</v>
      </c>
      <c r="B546" t="s">
        <v>1322</v>
      </c>
      <c r="C546" t="s">
        <v>1323</v>
      </c>
      <c r="D546" t="s">
        <v>1117</v>
      </c>
      <c r="E546" t="s">
        <v>79</v>
      </c>
      <c r="F546" s="148">
        <v>36348</v>
      </c>
      <c r="G546" t="s">
        <v>848</v>
      </c>
      <c r="H546" t="s">
        <v>24</v>
      </c>
      <c r="I546" t="s">
        <v>712</v>
      </c>
      <c r="J546" t="s">
        <v>23</v>
      </c>
      <c r="K546">
        <v>2017</v>
      </c>
      <c r="L546" t="s">
        <v>39</v>
      </c>
      <c r="M546" t="s">
        <v>27</v>
      </c>
      <c r="N546" s="230"/>
      <c r="AG546" t="s">
        <v>2221</v>
      </c>
      <c r="AI546">
        <v>936462705</v>
      </c>
      <c r="AK546" t="s">
        <v>27</v>
      </c>
      <c r="AL546" s="230"/>
      <c r="AM546" s="230"/>
      <c r="AN546" s="230"/>
      <c r="AP546" t="s">
        <v>689</v>
      </c>
      <c r="AQ546" t="s">
        <v>688</v>
      </c>
      <c r="AW546">
        <v>1040152974</v>
      </c>
    </row>
    <row r="547" spans="1:49" customFormat="1" ht="15" x14ac:dyDescent="0.25">
      <c r="A547">
        <v>422907</v>
      </c>
      <c r="B547" t="s">
        <v>1324</v>
      </c>
      <c r="C547" t="s">
        <v>261</v>
      </c>
      <c r="D547" t="s">
        <v>294</v>
      </c>
      <c r="E547" t="s">
        <v>78</v>
      </c>
      <c r="F547" s="148">
        <v>36382</v>
      </c>
      <c r="G547" t="s">
        <v>27</v>
      </c>
      <c r="H547" t="s">
        <v>24</v>
      </c>
      <c r="I547" t="s">
        <v>712</v>
      </c>
      <c r="J547" t="s">
        <v>23</v>
      </c>
      <c r="K547">
        <v>2017</v>
      </c>
      <c r="L547" t="s">
        <v>27</v>
      </c>
      <c r="M547" t="s">
        <v>46</v>
      </c>
      <c r="N547" s="230"/>
      <c r="AG547" t="s">
        <v>2336</v>
      </c>
      <c r="AI547">
        <v>986265485</v>
      </c>
      <c r="AK547" t="s">
        <v>27</v>
      </c>
      <c r="AL547" s="230"/>
      <c r="AM547" s="230"/>
      <c r="AN547" s="230"/>
      <c r="AW547">
        <v>4230013821</v>
      </c>
    </row>
    <row r="548" spans="1:49" customFormat="1" ht="15" x14ac:dyDescent="0.25">
      <c r="A548">
        <v>422918</v>
      </c>
      <c r="B548" t="s">
        <v>1325</v>
      </c>
      <c r="C548" t="s">
        <v>585</v>
      </c>
      <c r="D548" t="s">
        <v>1326</v>
      </c>
      <c r="E548" t="s">
        <v>78</v>
      </c>
      <c r="F548" s="148">
        <v>35728</v>
      </c>
      <c r="G548" t="s">
        <v>1327</v>
      </c>
      <c r="H548" t="s">
        <v>24</v>
      </c>
      <c r="I548" t="s">
        <v>712</v>
      </c>
      <c r="J548" t="s">
        <v>25</v>
      </c>
      <c r="K548">
        <v>2017</v>
      </c>
      <c r="L548" t="s">
        <v>27</v>
      </c>
      <c r="M548" t="s">
        <v>39</v>
      </c>
      <c r="N548" s="230"/>
      <c r="AL548" s="230"/>
      <c r="AM548" s="230"/>
      <c r="AN548" s="230"/>
      <c r="AW548">
        <v>3030003410</v>
      </c>
    </row>
    <row r="549" spans="1:49" customFormat="1" ht="15" x14ac:dyDescent="0.25">
      <c r="A549">
        <v>422949</v>
      </c>
      <c r="B549" t="s">
        <v>1330</v>
      </c>
      <c r="C549" t="s">
        <v>471</v>
      </c>
      <c r="D549" t="s">
        <v>406</v>
      </c>
      <c r="E549" t="s">
        <v>79</v>
      </c>
      <c r="F549" s="148">
        <v>36448</v>
      </c>
      <c r="G549" t="s">
        <v>598</v>
      </c>
      <c r="H549" t="s">
        <v>24</v>
      </c>
      <c r="I549" t="s">
        <v>712</v>
      </c>
      <c r="J549" t="s">
        <v>23</v>
      </c>
      <c r="K549">
        <v>2017</v>
      </c>
      <c r="L549" t="s">
        <v>27</v>
      </c>
      <c r="N549" s="230"/>
      <c r="AG549" t="s">
        <v>2221</v>
      </c>
      <c r="AI549">
        <v>956107806</v>
      </c>
      <c r="AL549" s="230"/>
      <c r="AM549" s="230"/>
      <c r="AN549" s="230"/>
      <c r="AW549">
        <v>12020043579</v>
      </c>
    </row>
    <row r="550" spans="1:49" customFormat="1" ht="15" x14ac:dyDescent="0.25">
      <c r="A550">
        <v>422950</v>
      </c>
      <c r="B550" t="s">
        <v>1331</v>
      </c>
      <c r="C550" t="s">
        <v>307</v>
      </c>
      <c r="D550" t="s">
        <v>324</v>
      </c>
      <c r="E550" t="s">
        <v>79</v>
      </c>
      <c r="F550" s="148">
        <v>32262</v>
      </c>
      <c r="G550" t="s">
        <v>27</v>
      </c>
      <c r="H550" t="s">
        <v>24</v>
      </c>
      <c r="I550" t="s">
        <v>712</v>
      </c>
      <c r="J550" t="s">
        <v>25</v>
      </c>
      <c r="K550">
        <v>2008</v>
      </c>
      <c r="L550" t="s">
        <v>27</v>
      </c>
      <c r="M550" t="s">
        <v>59</v>
      </c>
      <c r="N550" s="230"/>
      <c r="AG550" t="s">
        <v>2221</v>
      </c>
      <c r="AL550" s="230"/>
      <c r="AM550" s="230"/>
      <c r="AN550" s="230"/>
      <c r="AW550">
        <v>7010028090</v>
      </c>
    </row>
    <row r="551" spans="1:49" customFormat="1" ht="15" x14ac:dyDescent="0.25">
      <c r="A551">
        <v>422968</v>
      </c>
      <c r="B551" t="s">
        <v>1332</v>
      </c>
      <c r="C551" t="s">
        <v>244</v>
      </c>
      <c r="D551" t="s">
        <v>286</v>
      </c>
      <c r="E551" t="s">
        <v>79</v>
      </c>
      <c r="F551" s="148">
        <v>36177</v>
      </c>
      <c r="G551" t="s">
        <v>1333</v>
      </c>
      <c r="H551" t="s">
        <v>24</v>
      </c>
      <c r="I551" t="s">
        <v>712</v>
      </c>
      <c r="J551" t="s">
        <v>23</v>
      </c>
      <c r="K551">
        <v>2017</v>
      </c>
      <c r="L551" t="s">
        <v>39</v>
      </c>
      <c r="M551" t="s">
        <v>49</v>
      </c>
      <c r="N551" s="230"/>
      <c r="AI551">
        <v>993996288</v>
      </c>
      <c r="AK551" t="s">
        <v>2337</v>
      </c>
      <c r="AL551" s="230"/>
      <c r="AM551" s="230"/>
      <c r="AN551" s="230"/>
      <c r="AP551" t="s">
        <v>689</v>
      </c>
      <c r="AW551">
        <v>5150098933</v>
      </c>
    </row>
    <row r="552" spans="1:49" customFormat="1" ht="15" x14ac:dyDescent="0.25">
      <c r="A552">
        <v>422970</v>
      </c>
      <c r="B552" t="s">
        <v>1334</v>
      </c>
      <c r="C552" t="s">
        <v>490</v>
      </c>
      <c r="D552" t="s">
        <v>1335</v>
      </c>
      <c r="E552" t="s">
        <v>78</v>
      </c>
      <c r="F552" s="148">
        <v>36184</v>
      </c>
      <c r="G552" t="s">
        <v>27</v>
      </c>
      <c r="H552" t="s">
        <v>24</v>
      </c>
      <c r="I552" t="s">
        <v>712</v>
      </c>
      <c r="J552" t="s">
        <v>23</v>
      </c>
      <c r="K552">
        <v>2016</v>
      </c>
      <c r="L552" t="s">
        <v>27</v>
      </c>
      <c r="M552" t="s">
        <v>27</v>
      </c>
      <c r="N552" s="230"/>
      <c r="AG552" t="s">
        <v>27</v>
      </c>
      <c r="AI552">
        <v>936673719</v>
      </c>
      <c r="AK552" t="s">
        <v>27</v>
      </c>
      <c r="AL552" s="230"/>
      <c r="AM552" s="230"/>
      <c r="AN552" s="230"/>
      <c r="AW552">
        <v>1020119162</v>
      </c>
    </row>
    <row r="553" spans="1:49" customFormat="1" ht="15" x14ac:dyDescent="0.25">
      <c r="A553">
        <v>422979</v>
      </c>
      <c r="B553" t="s">
        <v>1336</v>
      </c>
      <c r="C553" t="s">
        <v>262</v>
      </c>
      <c r="D553" t="s">
        <v>966</v>
      </c>
      <c r="E553" t="s">
        <v>79</v>
      </c>
      <c r="F553" s="148">
        <v>36514</v>
      </c>
      <c r="G553" t="s">
        <v>27</v>
      </c>
      <c r="H553" t="s">
        <v>28</v>
      </c>
      <c r="I553" t="s">
        <v>712</v>
      </c>
      <c r="J553" t="s">
        <v>25</v>
      </c>
      <c r="K553">
        <v>2017</v>
      </c>
      <c r="L553" t="s">
        <v>27</v>
      </c>
      <c r="M553" t="s">
        <v>679</v>
      </c>
      <c r="N553" s="230"/>
      <c r="AG553" t="s">
        <v>2221</v>
      </c>
      <c r="AL553" s="230"/>
      <c r="AM553" s="230"/>
      <c r="AN553" s="230"/>
    </row>
    <row r="554" spans="1:49" customFormat="1" ht="15" x14ac:dyDescent="0.25">
      <c r="A554">
        <v>423005</v>
      </c>
      <c r="B554" t="s">
        <v>1337</v>
      </c>
      <c r="C554" t="s">
        <v>262</v>
      </c>
      <c r="D554" t="s">
        <v>295</v>
      </c>
      <c r="E554" t="s">
        <v>79</v>
      </c>
      <c r="F554" s="148">
        <v>34702</v>
      </c>
      <c r="I554" t="s">
        <v>712</v>
      </c>
      <c r="N554" s="230"/>
      <c r="AL554" s="230"/>
      <c r="AM554" s="230"/>
      <c r="AN554" s="230"/>
      <c r="AQ554" t="s">
        <v>688</v>
      </c>
    </row>
    <row r="555" spans="1:49" customFormat="1" ht="15" x14ac:dyDescent="0.25">
      <c r="A555">
        <v>423035</v>
      </c>
      <c r="B555" t="s">
        <v>1340</v>
      </c>
      <c r="C555" t="s">
        <v>415</v>
      </c>
      <c r="D555" t="s">
        <v>1341</v>
      </c>
      <c r="E555" t="s">
        <v>79</v>
      </c>
      <c r="F555" s="148">
        <v>36526</v>
      </c>
      <c r="G555" t="s">
        <v>27</v>
      </c>
      <c r="H555" t="s">
        <v>24</v>
      </c>
      <c r="I555" t="s">
        <v>712</v>
      </c>
      <c r="J555" t="s">
        <v>25</v>
      </c>
      <c r="K555">
        <v>2017</v>
      </c>
      <c r="L555" t="s">
        <v>27</v>
      </c>
      <c r="M555" t="s">
        <v>27</v>
      </c>
      <c r="N555" s="230"/>
      <c r="AG555" t="s">
        <v>2221</v>
      </c>
      <c r="AI555">
        <v>935852235</v>
      </c>
      <c r="AK555" t="s">
        <v>27</v>
      </c>
      <c r="AL555" s="230"/>
      <c r="AM555" s="230"/>
      <c r="AN555" s="230"/>
      <c r="AW555">
        <v>1030372035</v>
      </c>
    </row>
    <row r="556" spans="1:49" customFormat="1" ht="15" x14ac:dyDescent="0.25">
      <c r="A556">
        <v>423077</v>
      </c>
      <c r="B556" t="s">
        <v>1346</v>
      </c>
      <c r="C556" t="s">
        <v>356</v>
      </c>
      <c r="D556" t="s">
        <v>395</v>
      </c>
      <c r="E556" t="s">
        <v>79</v>
      </c>
      <c r="F556" s="148">
        <v>35796</v>
      </c>
      <c r="G556" t="s">
        <v>272</v>
      </c>
      <c r="H556" t="s">
        <v>24</v>
      </c>
      <c r="I556" t="s">
        <v>712</v>
      </c>
      <c r="J556" t="s">
        <v>25</v>
      </c>
      <c r="K556">
        <v>2017</v>
      </c>
      <c r="L556" t="s">
        <v>39</v>
      </c>
      <c r="M556" t="s">
        <v>39</v>
      </c>
      <c r="N556" s="230"/>
      <c r="AG556" t="s">
        <v>2221</v>
      </c>
      <c r="AI556">
        <v>959515276</v>
      </c>
      <c r="AK556" t="s">
        <v>27</v>
      </c>
      <c r="AL556" s="230"/>
      <c r="AM556" s="230"/>
      <c r="AN556" s="230"/>
      <c r="AP556" t="s">
        <v>689</v>
      </c>
      <c r="AW556">
        <v>3010093463</v>
      </c>
    </row>
    <row r="557" spans="1:49" customFormat="1" ht="15" x14ac:dyDescent="0.25">
      <c r="A557">
        <v>423098</v>
      </c>
      <c r="B557" t="s">
        <v>1347</v>
      </c>
      <c r="C557" t="s">
        <v>1348</v>
      </c>
      <c r="D557" t="s">
        <v>847</v>
      </c>
      <c r="E557" t="s">
        <v>79</v>
      </c>
      <c r="F557" s="148">
        <v>36800</v>
      </c>
      <c r="G557" t="s">
        <v>1349</v>
      </c>
      <c r="H557" t="s">
        <v>24</v>
      </c>
      <c r="I557" t="s">
        <v>712</v>
      </c>
      <c r="J557" t="s">
        <v>25</v>
      </c>
      <c r="K557">
        <v>2017</v>
      </c>
      <c r="L557" t="s">
        <v>74</v>
      </c>
      <c r="N557" s="230"/>
      <c r="AG557" t="s">
        <v>2221</v>
      </c>
      <c r="AL557" s="230"/>
      <c r="AM557" s="230"/>
      <c r="AN557" s="230"/>
      <c r="AW557">
        <v>13100014626</v>
      </c>
    </row>
    <row r="558" spans="1:49" customFormat="1" ht="15" x14ac:dyDescent="0.25">
      <c r="A558">
        <v>423100</v>
      </c>
      <c r="B558" t="s">
        <v>1350</v>
      </c>
      <c r="C558" t="s">
        <v>257</v>
      </c>
      <c r="D558" t="s">
        <v>523</v>
      </c>
      <c r="E558" t="s">
        <v>79</v>
      </c>
      <c r="F558" s="148">
        <v>36161</v>
      </c>
      <c r="G558" t="s">
        <v>27</v>
      </c>
      <c r="H558" t="s">
        <v>24</v>
      </c>
      <c r="I558" t="s">
        <v>712</v>
      </c>
      <c r="J558" t="s">
        <v>23</v>
      </c>
      <c r="K558">
        <v>2017</v>
      </c>
      <c r="L558" t="s">
        <v>27</v>
      </c>
      <c r="N558" s="230"/>
      <c r="AG558" t="s">
        <v>2221</v>
      </c>
      <c r="AL558" s="230"/>
      <c r="AM558" s="230"/>
      <c r="AN558" s="230"/>
      <c r="AP558" t="s">
        <v>689</v>
      </c>
    </row>
    <row r="559" spans="1:49" customFormat="1" ht="15" x14ac:dyDescent="0.25">
      <c r="A559">
        <v>423103</v>
      </c>
      <c r="B559" t="s">
        <v>1351</v>
      </c>
      <c r="C559" t="s">
        <v>257</v>
      </c>
      <c r="D559" t="s">
        <v>252</v>
      </c>
      <c r="E559" t="s">
        <v>79</v>
      </c>
      <c r="F559" s="148">
        <v>34700</v>
      </c>
      <c r="G559" t="s">
        <v>409</v>
      </c>
      <c r="H559" t="s">
        <v>24</v>
      </c>
      <c r="I559" t="s">
        <v>712</v>
      </c>
      <c r="J559" t="s">
        <v>25</v>
      </c>
      <c r="K559">
        <v>2012</v>
      </c>
      <c r="L559" t="s">
        <v>39</v>
      </c>
      <c r="M559" t="s">
        <v>39</v>
      </c>
      <c r="N559" s="230"/>
      <c r="AG559" t="s">
        <v>2221</v>
      </c>
      <c r="AI559">
        <v>945125595</v>
      </c>
      <c r="AL559" s="230"/>
      <c r="AM559" s="230"/>
      <c r="AN559" s="230"/>
      <c r="AW559">
        <v>3140015369</v>
      </c>
    </row>
    <row r="560" spans="1:49" customFormat="1" ht="15" x14ac:dyDescent="0.25">
      <c r="A560">
        <v>423105</v>
      </c>
      <c r="B560" t="s">
        <v>1352</v>
      </c>
      <c r="C560" t="s">
        <v>488</v>
      </c>
      <c r="D560" t="s">
        <v>249</v>
      </c>
      <c r="E560" t="s">
        <v>79</v>
      </c>
      <c r="F560" s="148">
        <v>36528</v>
      </c>
      <c r="G560" t="s">
        <v>27</v>
      </c>
      <c r="H560" t="s">
        <v>24</v>
      </c>
      <c r="I560" t="s">
        <v>712</v>
      </c>
      <c r="J560" t="s">
        <v>23</v>
      </c>
      <c r="K560">
        <v>2017</v>
      </c>
      <c r="L560" t="s">
        <v>27</v>
      </c>
      <c r="M560" t="s">
        <v>27</v>
      </c>
      <c r="N560" s="230"/>
      <c r="AG560" t="s">
        <v>2221</v>
      </c>
      <c r="AI560">
        <v>932117099</v>
      </c>
      <c r="AL560" s="230"/>
      <c r="AM560" s="230"/>
      <c r="AN560" s="230"/>
      <c r="AP560" t="s">
        <v>689</v>
      </c>
      <c r="AW560">
        <v>1040348819</v>
      </c>
    </row>
    <row r="561" spans="1:49" customFormat="1" ht="15" x14ac:dyDescent="0.25">
      <c r="A561">
        <v>423110</v>
      </c>
      <c r="B561" t="s">
        <v>1353</v>
      </c>
      <c r="C561" t="s">
        <v>297</v>
      </c>
      <c r="D561" t="s">
        <v>485</v>
      </c>
      <c r="E561" t="s">
        <v>79</v>
      </c>
      <c r="F561" s="148">
        <v>33606</v>
      </c>
      <c r="G561" t="s">
        <v>74</v>
      </c>
      <c r="H561" t="s">
        <v>24</v>
      </c>
      <c r="I561" t="s">
        <v>712</v>
      </c>
      <c r="J561" t="s">
        <v>25</v>
      </c>
      <c r="K561">
        <v>2010</v>
      </c>
      <c r="L561" t="s">
        <v>74</v>
      </c>
      <c r="N561" s="230"/>
      <c r="AG561" t="s">
        <v>2221</v>
      </c>
      <c r="AI561">
        <v>968701986</v>
      </c>
      <c r="AL561" s="230"/>
      <c r="AM561" s="230"/>
      <c r="AN561" s="230"/>
      <c r="AP561" t="s">
        <v>689</v>
      </c>
      <c r="AW561">
        <v>13010023847</v>
      </c>
    </row>
    <row r="562" spans="1:49" customFormat="1" ht="15" x14ac:dyDescent="0.25">
      <c r="A562">
        <v>423124</v>
      </c>
      <c r="B562" t="s">
        <v>1354</v>
      </c>
      <c r="C562" t="s">
        <v>305</v>
      </c>
      <c r="D562" t="s">
        <v>295</v>
      </c>
      <c r="E562" t="s">
        <v>79</v>
      </c>
      <c r="F562" s="148">
        <v>36800</v>
      </c>
      <c r="I562" t="s">
        <v>712</v>
      </c>
      <c r="N562" s="230"/>
      <c r="AL562" s="230"/>
      <c r="AM562" s="230"/>
      <c r="AN562" s="230"/>
    </row>
    <row r="563" spans="1:49" customFormat="1" ht="15" x14ac:dyDescent="0.25">
      <c r="A563">
        <v>423160</v>
      </c>
      <c r="B563" t="s">
        <v>1357</v>
      </c>
      <c r="C563" t="s">
        <v>1358</v>
      </c>
      <c r="D563" t="s">
        <v>425</v>
      </c>
      <c r="E563" t="s">
        <v>79</v>
      </c>
      <c r="F563" s="148">
        <v>35862</v>
      </c>
      <c r="G563" t="s">
        <v>27</v>
      </c>
      <c r="H563" t="s">
        <v>24</v>
      </c>
      <c r="I563" t="s">
        <v>712</v>
      </c>
      <c r="J563" t="s">
        <v>25</v>
      </c>
      <c r="K563">
        <v>2016</v>
      </c>
      <c r="L563" t="s">
        <v>27</v>
      </c>
      <c r="M563" t="s">
        <v>27</v>
      </c>
      <c r="N563" s="230"/>
      <c r="AG563" t="s">
        <v>2221</v>
      </c>
      <c r="AI563">
        <v>936962332</v>
      </c>
      <c r="AK563" t="s">
        <v>27</v>
      </c>
      <c r="AL563" s="230"/>
      <c r="AM563" s="230"/>
      <c r="AN563" s="230"/>
      <c r="AW563">
        <v>1010640235</v>
      </c>
    </row>
    <row r="564" spans="1:49" customFormat="1" ht="15" x14ac:dyDescent="0.25">
      <c r="A564">
        <v>423163</v>
      </c>
      <c r="B564" t="s">
        <v>1359</v>
      </c>
      <c r="C564" t="s">
        <v>747</v>
      </c>
      <c r="D564" t="s">
        <v>324</v>
      </c>
      <c r="E564" t="s">
        <v>79</v>
      </c>
      <c r="F564" s="148">
        <v>36462</v>
      </c>
      <c r="G564" t="s">
        <v>27</v>
      </c>
      <c r="H564" t="s">
        <v>24</v>
      </c>
      <c r="I564" t="s">
        <v>712</v>
      </c>
      <c r="J564" t="s">
        <v>25</v>
      </c>
      <c r="K564">
        <v>2017</v>
      </c>
      <c r="L564" t="s">
        <v>27</v>
      </c>
      <c r="M564" t="s">
        <v>27</v>
      </c>
      <c r="N564" s="230"/>
      <c r="AG564" t="s">
        <v>2221</v>
      </c>
      <c r="AI564">
        <v>935875710</v>
      </c>
      <c r="AL564" s="230"/>
      <c r="AM564" s="230"/>
      <c r="AN564" s="230"/>
      <c r="AW564">
        <v>1040331467</v>
      </c>
    </row>
    <row r="565" spans="1:49" customFormat="1" ht="15" x14ac:dyDescent="0.25">
      <c r="A565">
        <v>423170</v>
      </c>
      <c r="B565" t="s">
        <v>1360</v>
      </c>
      <c r="C565" t="s">
        <v>474</v>
      </c>
      <c r="D565" t="s">
        <v>1361</v>
      </c>
      <c r="E565" t="s">
        <v>79</v>
      </c>
      <c r="F565" s="148">
        <v>35998</v>
      </c>
      <c r="G565" t="s">
        <v>497</v>
      </c>
      <c r="H565" t="s">
        <v>24</v>
      </c>
      <c r="I565" t="s">
        <v>712</v>
      </c>
      <c r="J565" t="s">
        <v>23</v>
      </c>
      <c r="K565">
        <v>2017</v>
      </c>
      <c r="L565" t="s">
        <v>39</v>
      </c>
      <c r="N565" s="230"/>
      <c r="AG565" t="s">
        <v>2221</v>
      </c>
      <c r="AI565">
        <v>957789546</v>
      </c>
      <c r="AK565" t="s">
        <v>27</v>
      </c>
      <c r="AL565" s="230"/>
      <c r="AM565" s="230"/>
      <c r="AN565" s="230"/>
      <c r="AP565" t="s">
        <v>689</v>
      </c>
    </row>
    <row r="566" spans="1:49" customFormat="1" ht="15" x14ac:dyDescent="0.25">
      <c r="A566">
        <v>423182</v>
      </c>
      <c r="B566" t="s">
        <v>1362</v>
      </c>
      <c r="C566" t="s">
        <v>333</v>
      </c>
      <c r="D566" t="s">
        <v>1363</v>
      </c>
      <c r="E566" t="s">
        <v>79</v>
      </c>
      <c r="F566" s="148">
        <v>34781</v>
      </c>
      <c r="G566" t="s">
        <v>27</v>
      </c>
      <c r="H566" t="s">
        <v>24</v>
      </c>
      <c r="I566" t="s">
        <v>712</v>
      </c>
      <c r="J566" t="s">
        <v>23</v>
      </c>
      <c r="K566">
        <v>2014</v>
      </c>
      <c r="L566" t="s">
        <v>27</v>
      </c>
      <c r="N566" s="230"/>
      <c r="AG566" t="s">
        <v>2221</v>
      </c>
      <c r="AL566" s="230"/>
      <c r="AM566" s="230"/>
      <c r="AN566" s="230"/>
    </row>
    <row r="567" spans="1:49" customFormat="1" ht="15" x14ac:dyDescent="0.25">
      <c r="A567">
        <v>423191</v>
      </c>
      <c r="B567" t="s">
        <v>1365</v>
      </c>
      <c r="C567" t="s">
        <v>241</v>
      </c>
      <c r="D567" t="s">
        <v>1366</v>
      </c>
      <c r="E567" t="s">
        <v>78</v>
      </c>
      <c r="F567" s="148">
        <v>36104</v>
      </c>
      <c r="G567" t="s">
        <v>27</v>
      </c>
      <c r="H567" t="s">
        <v>24</v>
      </c>
      <c r="I567" t="s">
        <v>769</v>
      </c>
      <c r="J567" t="s">
        <v>25</v>
      </c>
      <c r="K567">
        <v>2016</v>
      </c>
      <c r="L567" t="s">
        <v>27</v>
      </c>
      <c r="N567" s="230"/>
      <c r="AL567" s="230"/>
      <c r="AM567" s="230"/>
      <c r="AN567" s="230"/>
      <c r="AP567" t="s">
        <v>689</v>
      </c>
    </row>
    <row r="568" spans="1:49" customFormat="1" ht="15" x14ac:dyDescent="0.25">
      <c r="A568">
        <v>423210</v>
      </c>
      <c r="B568" t="s">
        <v>1369</v>
      </c>
      <c r="C568" t="s">
        <v>446</v>
      </c>
      <c r="D568" t="s">
        <v>252</v>
      </c>
      <c r="E568" t="s">
        <v>79</v>
      </c>
      <c r="F568" s="148">
        <v>33607</v>
      </c>
      <c r="G568" t="s">
        <v>27</v>
      </c>
      <c r="H568" t="s">
        <v>24</v>
      </c>
      <c r="I568" t="s">
        <v>712</v>
      </c>
      <c r="J568" t="s">
        <v>25</v>
      </c>
      <c r="K568">
        <v>2009</v>
      </c>
      <c r="L568" t="s">
        <v>39</v>
      </c>
      <c r="M568" t="s">
        <v>27</v>
      </c>
      <c r="N568" s="230"/>
      <c r="AG568" t="s">
        <v>2221</v>
      </c>
      <c r="AI568">
        <v>934273637</v>
      </c>
      <c r="AK568" t="s">
        <v>27</v>
      </c>
      <c r="AL568" s="230"/>
      <c r="AM568" s="230"/>
      <c r="AN568" s="230"/>
      <c r="AW568">
        <v>1020270556</v>
      </c>
    </row>
    <row r="569" spans="1:49" customFormat="1" ht="15" x14ac:dyDescent="0.25">
      <c r="A569">
        <v>423216</v>
      </c>
      <c r="B569" t="s">
        <v>1370</v>
      </c>
      <c r="C569" t="s">
        <v>756</v>
      </c>
      <c r="D569" t="s">
        <v>579</v>
      </c>
      <c r="E569" t="s">
        <v>79</v>
      </c>
      <c r="F569" s="148">
        <v>35560</v>
      </c>
      <c r="G569" t="s">
        <v>27</v>
      </c>
      <c r="H569" t="s">
        <v>24</v>
      </c>
      <c r="I569" t="s">
        <v>712</v>
      </c>
      <c r="J569" t="s">
        <v>25</v>
      </c>
      <c r="K569">
        <v>2016</v>
      </c>
      <c r="L569" t="s">
        <v>27</v>
      </c>
      <c r="M569" t="s">
        <v>27</v>
      </c>
      <c r="N569" s="230"/>
      <c r="AG569" t="s">
        <v>2221</v>
      </c>
      <c r="AI569">
        <v>993302569</v>
      </c>
      <c r="AK569" t="s">
        <v>27</v>
      </c>
      <c r="AL569" s="230"/>
      <c r="AM569" s="230"/>
      <c r="AN569" s="230"/>
      <c r="AW569">
        <v>1020101890</v>
      </c>
    </row>
    <row r="570" spans="1:49" customFormat="1" ht="15" x14ac:dyDescent="0.25">
      <c r="A570">
        <v>423221</v>
      </c>
      <c r="B570" t="s">
        <v>1371</v>
      </c>
      <c r="C570" t="s">
        <v>535</v>
      </c>
      <c r="D570" t="s">
        <v>1372</v>
      </c>
      <c r="E570" t="s">
        <v>78</v>
      </c>
      <c r="F570" s="148">
        <v>36800</v>
      </c>
      <c r="G570" t="s">
        <v>1373</v>
      </c>
      <c r="H570" t="s">
        <v>24</v>
      </c>
      <c r="I570" t="s">
        <v>712</v>
      </c>
      <c r="J570" t="s">
        <v>23</v>
      </c>
      <c r="K570">
        <v>2017</v>
      </c>
      <c r="L570" t="s">
        <v>27</v>
      </c>
      <c r="N570" s="230"/>
      <c r="AL570" s="230"/>
      <c r="AM570" s="230"/>
      <c r="AN570" s="230"/>
      <c r="AW570">
        <v>14040017986</v>
      </c>
    </row>
    <row r="571" spans="1:49" customFormat="1" ht="15" x14ac:dyDescent="0.25">
      <c r="A571">
        <v>423234</v>
      </c>
      <c r="B571" t="s">
        <v>1374</v>
      </c>
      <c r="C571" t="s">
        <v>244</v>
      </c>
      <c r="D571" t="s">
        <v>620</v>
      </c>
      <c r="E571" t="s">
        <v>79</v>
      </c>
      <c r="F571" s="148">
        <v>36169</v>
      </c>
      <c r="G571" t="s">
        <v>27</v>
      </c>
      <c r="H571" t="s">
        <v>24</v>
      </c>
      <c r="I571" t="s">
        <v>712</v>
      </c>
      <c r="L571" t="s">
        <v>27</v>
      </c>
      <c r="M571" t="s">
        <v>27</v>
      </c>
      <c r="N571" s="230"/>
      <c r="AG571" t="s">
        <v>2221</v>
      </c>
      <c r="AL571" s="230"/>
      <c r="AM571" s="230"/>
      <c r="AN571" s="230"/>
      <c r="AW571">
        <v>1030154722</v>
      </c>
    </row>
    <row r="572" spans="1:49" customFormat="1" ht="15" x14ac:dyDescent="0.25">
      <c r="A572">
        <v>423262</v>
      </c>
      <c r="B572" t="s">
        <v>1375</v>
      </c>
      <c r="C572" t="s">
        <v>297</v>
      </c>
      <c r="D572" t="s">
        <v>448</v>
      </c>
      <c r="E572" t="s">
        <v>79</v>
      </c>
      <c r="F572" s="148">
        <v>35862</v>
      </c>
      <c r="G572" t="s">
        <v>27</v>
      </c>
      <c r="H572" t="s">
        <v>24</v>
      </c>
      <c r="I572" t="s">
        <v>712</v>
      </c>
      <c r="L572" t="s">
        <v>27</v>
      </c>
      <c r="N572" s="230"/>
      <c r="AG572" t="s">
        <v>2221</v>
      </c>
      <c r="AL572" s="230"/>
      <c r="AM572" s="230"/>
      <c r="AN572" s="230"/>
      <c r="AP572" t="s">
        <v>689</v>
      </c>
    </row>
    <row r="573" spans="1:49" customFormat="1" ht="15" x14ac:dyDescent="0.25">
      <c r="A573">
        <v>423272</v>
      </c>
      <c r="B573" t="s">
        <v>1376</v>
      </c>
      <c r="C573" t="s">
        <v>338</v>
      </c>
      <c r="D573" t="s">
        <v>1319</v>
      </c>
      <c r="E573" t="s">
        <v>79</v>
      </c>
      <c r="F573" s="148">
        <v>35544</v>
      </c>
      <c r="G573" t="s">
        <v>1377</v>
      </c>
      <c r="H573" t="s">
        <v>24</v>
      </c>
      <c r="I573" t="s">
        <v>712</v>
      </c>
      <c r="J573" t="s">
        <v>25</v>
      </c>
      <c r="K573">
        <v>2015</v>
      </c>
      <c r="L573" t="s">
        <v>74</v>
      </c>
      <c r="N573" s="230"/>
      <c r="O573">
        <v>481</v>
      </c>
      <c r="P573" s="148">
        <v>45707</v>
      </c>
      <c r="Q573">
        <v>70000</v>
      </c>
      <c r="AG573" t="s">
        <v>2221</v>
      </c>
      <c r="AI573">
        <v>981333570</v>
      </c>
      <c r="AK573" t="s">
        <v>74</v>
      </c>
      <c r="AL573" s="230"/>
      <c r="AM573" s="230"/>
      <c r="AN573" s="230"/>
      <c r="AW573">
        <v>13060020510</v>
      </c>
    </row>
    <row r="574" spans="1:49" customFormat="1" ht="15" x14ac:dyDescent="0.25">
      <c r="A574">
        <v>423274</v>
      </c>
      <c r="B574" t="s">
        <v>1378</v>
      </c>
      <c r="C574" t="s">
        <v>549</v>
      </c>
      <c r="D574" t="s">
        <v>252</v>
      </c>
      <c r="E574" t="s">
        <v>78</v>
      </c>
      <c r="F574" s="148">
        <v>36526</v>
      </c>
      <c r="G574" t="s">
        <v>27</v>
      </c>
      <c r="H574" t="s">
        <v>24</v>
      </c>
      <c r="I574" t="s">
        <v>712</v>
      </c>
      <c r="J574" t="s">
        <v>25</v>
      </c>
      <c r="K574">
        <v>2017</v>
      </c>
      <c r="L574" t="s">
        <v>39</v>
      </c>
      <c r="M574" t="s">
        <v>27</v>
      </c>
      <c r="N574" s="230"/>
      <c r="AI574">
        <v>933189163</v>
      </c>
      <c r="AK574" t="s">
        <v>2338</v>
      </c>
      <c r="AL574" s="230"/>
      <c r="AM574" s="230"/>
      <c r="AN574" s="230"/>
      <c r="AW574">
        <v>1010299551</v>
      </c>
    </row>
    <row r="575" spans="1:49" customFormat="1" ht="15" x14ac:dyDescent="0.25">
      <c r="A575">
        <v>423279</v>
      </c>
      <c r="B575" t="s">
        <v>1379</v>
      </c>
      <c r="C575" t="s">
        <v>460</v>
      </c>
      <c r="D575" t="s">
        <v>252</v>
      </c>
      <c r="E575" t="s">
        <v>78</v>
      </c>
      <c r="F575" s="148">
        <v>35796</v>
      </c>
      <c r="G575" t="s">
        <v>1380</v>
      </c>
      <c r="H575" t="s">
        <v>24</v>
      </c>
      <c r="I575" t="s">
        <v>712</v>
      </c>
      <c r="J575" t="s">
        <v>25</v>
      </c>
      <c r="K575">
        <v>2015</v>
      </c>
      <c r="L575" t="s">
        <v>27</v>
      </c>
      <c r="M575" t="s">
        <v>39</v>
      </c>
      <c r="N575" s="230"/>
      <c r="AG575" t="s">
        <v>301</v>
      </c>
      <c r="AI575">
        <v>948598819</v>
      </c>
      <c r="AK575" t="s">
        <v>27</v>
      </c>
      <c r="AL575" s="230"/>
      <c r="AM575" s="230"/>
      <c r="AN575" s="230"/>
      <c r="AP575" t="s">
        <v>689</v>
      </c>
      <c r="AW575">
        <v>3080093493</v>
      </c>
    </row>
    <row r="576" spans="1:49" customFormat="1" ht="15" x14ac:dyDescent="0.25">
      <c r="A576">
        <v>423298</v>
      </c>
      <c r="B576" t="s">
        <v>1381</v>
      </c>
      <c r="C576" t="s">
        <v>634</v>
      </c>
      <c r="D576" t="s">
        <v>267</v>
      </c>
      <c r="E576" t="s">
        <v>78</v>
      </c>
      <c r="F576" s="148">
        <v>35796</v>
      </c>
      <c r="G576" t="s">
        <v>1221</v>
      </c>
      <c r="H576" t="s">
        <v>24</v>
      </c>
      <c r="I576" t="s">
        <v>712</v>
      </c>
      <c r="J576" t="s">
        <v>23</v>
      </c>
      <c r="K576">
        <v>2015</v>
      </c>
      <c r="L576" t="s">
        <v>72</v>
      </c>
      <c r="N576" s="230"/>
      <c r="O576">
        <v>909</v>
      </c>
      <c r="P576" s="148">
        <v>45757</v>
      </c>
      <c r="Q576">
        <v>90000</v>
      </c>
      <c r="AL576" s="230"/>
      <c r="AM576" s="230"/>
      <c r="AN576" s="230"/>
    </row>
    <row r="577" spans="1:49" customFormat="1" ht="15" x14ac:dyDescent="0.25">
      <c r="A577">
        <v>423307</v>
      </c>
      <c r="B577" t="s">
        <v>1382</v>
      </c>
      <c r="C577" t="s">
        <v>1383</v>
      </c>
      <c r="D577" t="s">
        <v>267</v>
      </c>
      <c r="E577" t="s">
        <v>78</v>
      </c>
      <c r="F577" s="148">
        <v>36526</v>
      </c>
      <c r="G577" t="s">
        <v>27</v>
      </c>
      <c r="H577" t="s">
        <v>24</v>
      </c>
      <c r="I577" t="s">
        <v>769</v>
      </c>
      <c r="J577" t="s">
        <v>23</v>
      </c>
      <c r="K577">
        <v>2017</v>
      </c>
      <c r="L577" t="s">
        <v>27</v>
      </c>
      <c r="M577" t="s">
        <v>27</v>
      </c>
      <c r="N577" s="230"/>
      <c r="AI577">
        <v>948910422</v>
      </c>
      <c r="AK577" t="s">
        <v>2339</v>
      </c>
      <c r="AL577" s="230"/>
      <c r="AM577" s="230"/>
      <c r="AN577" s="230"/>
      <c r="AP577" t="s">
        <v>689</v>
      </c>
      <c r="AW577">
        <v>1040329207</v>
      </c>
    </row>
    <row r="578" spans="1:49" customFormat="1" ht="15" x14ac:dyDescent="0.25">
      <c r="A578">
        <v>423352</v>
      </c>
      <c r="B578" t="s">
        <v>1386</v>
      </c>
      <c r="C578" t="s">
        <v>257</v>
      </c>
      <c r="D578" t="s">
        <v>1387</v>
      </c>
      <c r="E578" t="s">
        <v>79</v>
      </c>
      <c r="F578" s="148">
        <v>28145</v>
      </c>
      <c r="G578" t="s">
        <v>69</v>
      </c>
      <c r="H578" t="s">
        <v>24</v>
      </c>
      <c r="I578" t="s">
        <v>712</v>
      </c>
      <c r="J578" t="s">
        <v>23</v>
      </c>
      <c r="K578">
        <v>1996</v>
      </c>
      <c r="L578" t="s">
        <v>69</v>
      </c>
      <c r="N578" s="230"/>
      <c r="AG578" t="s">
        <v>2221</v>
      </c>
      <c r="AI578">
        <v>955627526</v>
      </c>
      <c r="AL578" s="230"/>
      <c r="AM578" s="230"/>
      <c r="AN578" s="230"/>
      <c r="AP578" t="s">
        <v>689</v>
      </c>
      <c r="AW578">
        <v>10270007588</v>
      </c>
    </row>
    <row r="579" spans="1:49" customFormat="1" ht="15" x14ac:dyDescent="0.25">
      <c r="A579">
        <v>423395</v>
      </c>
      <c r="B579" t="s">
        <v>1391</v>
      </c>
      <c r="C579" t="s">
        <v>555</v>
      </c>
      <c r="D579" t="s">
        <v>1392</v>
      </c>
      <c r="E579" t="s">
        <v>78</v>
      </c>
      <c r="F579" s="148">
        <v>35822</v>
      </c>
      <c r="G579" t="s">
        <v>27</v>
      </c>
      <c r="H579" t="s">
        <v>24</v>
      </c>
      <c r="I579" t="s">
        <v>712</v>
      </c>
      <c r="J579" t="s">
        <v>23</v>
      </c>
      <c r="K579">
        <v>2015</v>
      </c>
      <c r="L579" t="s">
        <v>39</v>
      </c>
      <c r="M579" t="s">
        <v>27</v>
      </c>
      <c r="N579" s="230"/>
      <c r="AG579" t="s">
        <v>2242</v>
      </c>
      <c r="AI579">
        <v>938479932</v>
      </c>
      <c r="AK579" t="s">
        <v>408</v>
      </c>
      <c r="AL579" s="230"/>
      <c r="AM579" s="230"/>
      <c r="AN579" s="230"/>
      <c r="AW579">
        <v>1030036103</v>
      </c>
    </row>
    <row r="580" spans="1:49" customFormat="1" ht="15" x14ac:dyDescent="0.25">
      <c r="A580">
        <v>423398</v>
      </c>
      <c r="B580" t="s">
        <v>1393</v>
      </c>
      <c r="C580" t="s">
        <v>1394</v>
      </c>
      <c r="D580" t="s">
        <v>337</v>
      </c>
      <c r="E580" t="s">
        <v>78</v>
      </c>
      <c r="F580" s="148">
        <v>36545</v>
      </c>
      <c r="G580" t="s">
        <v>27</v>
      </c>
      <c r="H580" t="s">
        <v>24</v>
      </c>
      <c r="I580" t="s">
        <v>712</v>
      </c>
      <c r="J580" t="s">
        <v>25</v>
      </c>
      <c r="K580">
        <v>2017</v>
      </c>
      <c r="L580" t="s">
        <v>27</v>
      </c>
      <c r="M580" t="s">
        <v>27</v>
      </c>
      <c r="N580" s="230"/>
      <c r="AI580">
        <v>956609987</v>
      </c>
      <c r="AL580" s="230"/>
      <c r="AM580" s="230"/>
      <c r="AN580" s="230"/>
      <c r="AP580" t="s">
        <v>689</v>
      </c>
      <c r="AW580">
        <v>1030448528</v>
      </c>
    </row>
    <row r="581" spans="1:49" customFormat="1" ht="15" x14ac:dyDescent="0.25">
      <c r="A581">
        <v>423404</v>
      </c>
      <c r="B581" t="s">
        <v>1395</v>
      </c>
      <c r="C581" t="s">
        <v>257</v>
      </c>
      <c r="D581" t="s">
        <v>417</v>
      </c>
      <c r="E581" t="s">
        <v>78</v>
      </c>
      <c r="F581" s="148">
        <v>30983</v>
      </c>
      <c r="I581" t="s">
        <v>712</v>
      </c>
      <c r="N581" s="230"/>
      <c r="AL581" s="230"/>
      <c r="AM581" s="230"/>
      <c r="AN581" s="230"/>
      <c r="AQ581" t="s">
        <v>688</v>
      </c>
    </row>
    <row r="582" spans="1:49" customFormat="1" ht="15" x14ac:dyDescent="0.25">
      <c r="A582">
        <v>423405</v>
      </c>
      <c r="B582" t="s">
        <v>1396</v>
      </c>
      <c r="C582" t="s">
        <v>333</v>
      </c>
      <c r="D582" t="s">
        <v>362</v>
      </c>
      <c r="E582" t="s">
        <v>78</v>
      </c>
      <c r="F582" s="148">
        <v>36526</v>
      </c>
      <c r="G582" t="s">
        <v>575</v>
      </c>
      <c r="H582" t="s">
        <v>24</v>
      </c>
      <c r="I582" t="s">
        <v>769</v>
      </c>
      <c r="J582" t="s">
        <v>25</v>
      </c>
      <c r="K582">
        <v>2017</v>
      </c>
      <c r="L582" t="s">
        <v>76</v>
      </c>
      <c r="N582" s="230"/>
      <c r="AL582" s="230"/>
      <c r="AM582" s="230"/>
      <c r="AN582" s="230"/>
    </row>
    <row r="583" spans="1:49" customFormat="1" ht="15" x14ac:dyDescent="0.25">
      <c r="A583">
        <v>423417</v>
      </c>
      <c r="B583" t="s">
        <v>1397</v>
      </c>
      <c r="C583" t="s">
        <v>376</v>
      </c>
      <c r="D583" t="s">
        <v>589</v>
      </c>
      <c r="E583" t="s">
        <v>79</v>
      </c>
      <c r="F583" s="148">
        <v>34697</v>
      </c>
      <c r="G583" t="s">
        <v>595</v>
      </c>
      <c r="H583" t="s">
        <v>24</v>
      </c>
      <c r="I583" t="s">
        <v>712</v>
      </c>
      <c r="J583" t="s">
        <v>23</v>
      </c>
      <c r="K583">
        <v>2012</v>
      </c>
      <c r="L583" t="s">
        <v>27</v>
      </c>
      <c r="N583" s="230"/>
      <c r="O583">
        <v>699</v>
      </c>
      <c r="P583" s="148">
        <v>45722</v>
      </c>
      <c r="Q583">
        <v>45000</v>
      </c>
      <c r="AG583" t="s">
        <v>2221</v>
      </c>
      <c r="AL583" s="230"/>
      <c r="AM583" s="230"/>
      <c r="AN583" s="230"/>
      <c r="AP583" t="s">
        <v>689</v>
      </c>
    </row>
    <row r="584" spans="1:49" customFormat="1" ht="15" x14ac:dyDescent="0.25">
      <c r="A584">
        <v>423421</v>
      </c>
      <c r="B584" t="s">
        <v>1399</v>
      </c>
      <c r="C584" t="s">
        <v>275</v>
      </c>
      <c r="D584" t="s">
        <v>486</v>
      </c>
      <c r="E584" t="s">
        <v>78</v>
      </c>
      <c r="F584" s="148">
        <v>35114</v>
      </c>
      <c r="I584" t="s">
        <v>712</v>
      </c>
      <c r="N584" s="230"/>
      <c r="AL584" s="230"/>
      <c r="AM584" s="230"/>
      <c r="AN584" s="230"/>
    </row>
    <row r="585" spans="1:49" customFormat="1" ht="15" x14ac:dyDescent="0.25">
      <c r="A585">
        <v>423423</v>
      </c>
      <c r="B585" t="s">
        <v>1401</v>
      </c>
      <c r="C585" t="s">
        <v>347</v>
      </c>
      <c r="D585" t="s">
        <v>1402</v>
      </c>
      <c r="E585" t="s">
        <v>78</v>
      </c>
      <c r="F585" s="148">
        <v>35842</v>
      </c>
      <c r="G585" t="s">
        <v>301</v>
      </c>
      <c r="H585" t="s">
        <v>24</v>
      </c>
      <c r="I585" t="s">
        <v>712</v>
      </c>
      <c r="J585" t="s">
        <v>25</v>
      </c>
      <c r="K585">
        <v>2016</v>
      </c>
      <c r="L585" t="s">
        <v>39</v>
      </c>
      <c r="M585" t="s">
        <v>27</v>
      </c>
      <c r="N585" s="230"/>
      <c r="AG585" t="s">
        <v>2341</v>
      </c>
      <c r="AI585">
        <v>962783464</v>
      </c>
      <c r="AK585" t="s">
        <v>301</v>
      </c>
      <c r="AL585" s="230"/>
      <c r="AM585" s="230"/>
      <c r="AN585" s="230"/>
      <c r="AW585">
        <v>1020246274</v>
      </c>
    </row>
    <row r="586" spans="1:49" customFormat="1" ht="15" x14ac:dyDescent="0.25">
      <c r="A586">
        <v>423456</v>
      </c>
      <c r="B586" t="s">
        <v>1403</v>
      </c>
      <c r="C586" t="s">
        <v>305</v>
      </c>
      <c r="D586" t="s">
        <v>1404</v>
      </c>
      <c r="E586" t="s">
        <v>79</v>
      </c>
      <c r="F586" s="148">
        <v>35291</v>
      </c>
      <c r="G586" t="s">
        <v>27</v>
      </c>
      <c r="H586" t="s">
        <v>24</v>
      </c>
      <c r="I586" t="s">
        <v>769</v>
      </c>
      <c r="J586" t="s">
        <v>25</v>
      </c>
      <c r="K586">
        <v>2014</v>
      </c>
      <c r="L586" t="s">
        <v>27</v>
      </c>
      <c r="M586" t="s">
        <v>27</v>
      </c>
      <c r="N586" s="230"/>
      <c r="AG586" t="s">
        <v>2221</v>
      </c>
      <c r="AI586">
        <v>981089493</v>
      </c>
      <c r="AL586" s="230"/>
      <c r="AM586" s="230"/>
      <c r="AN586" s="230"/>
      <c r="AW586">
        <v>1040301026</v>
      </c>
    </row>
    <row r="587" spans="1:49" customFormat="1" ht="15" x14ac:dyDescent="0.25">
      <c r="A587">
        <v>423462</v>
      </c>
      <c r="B587" t="s">
        <v>1405</v>
      </c>
      <c r="C587" t="s">
        <v>297</v>
      </c>
      <c r="D587" t="s">
        <v>294</v>
      </c>
      <c r="E587" t="s">
        <v>79</v>
      </c>
      <c r="F587" s="148">
        <v>36404</v>
      </c>
      <c r="G587" t="s">
        <v>537</v>
      </c>
      <c r="H587" t="s">
        <v>24</v>
      </c>
      <c r="I587" t="s">
        <v>712</v>
      </c>
      <c r="J587" t="s">
        <v>23</v>
      </c>
      <c r="K587">
        <v>2017</v>
      </c>
      <c r="L587" t="s">
        <v>39</v>
      </c>
      <c r="M587" t="s">
        <v>39</v>
      </c>
      <c r="N587" s="230"/>
      <c r="AG587" t="s">
        <v>2221</v>
      </c>
      <c r="AI587">
        <v>998729562</v>
      </c>
      <c r="AL587" s="230"/>
      <c r="AM587" s="230"/>
      <c r="AN587" s="230"/>
      <c r="AW587">
        <v>3100005964</v>
      </c>
    </row>
    <row r="588" spans="1:49" customFormat="1" ht="15" x14ac:dyDescent="0.25">
      <c r="A588">
        <v>423476</v>
      </c>
      <c r="B588" t="s">
        <v>1406</v>
      </c>
      <c r="C588" t="s">
        <v>1407</v>
      </c>
      <c r="D588" t="s">
        <v>543</v>
      </c>
      <c r="E588" t="s">
        <v>79</v>
      </c>
      <c r="F588" s="148">
        <v>36072</v>
      </c>
      <c r="G588" t="s">
        <v>27</v>
      </c>
      <c r="H588" t="s">
        <v>24</v>
      </c>
      <c r="I588" t="s">
        <v>712</v>
      </c>
      <c r="J588" t="s">
        <v>25</v>
      </c>
      <c r="K588">
        <v>2017</v>
      </c>
      <c r="L588" t="s">
        <v>27</v>
      </c>
      <c r="M588" t="s">
        <v>27</v>
      </c>
      <c r="N588" s="230"/>
      <c r="AG588" t="s">
        <v>2221</v>
      </c>
      <c r="AL588" s="230"/>
      <c r="AM588" s="230"/>
      <c r="AN588" s="230"/>
      <c r="AW588">
        <v>1010480315</v>
      </c>
    </row>
    <row r="589" spans="1:49" customFormat="1" ht="15" x14ac:dyDescent="0.25">
      <c r="A589">
        <v>423477</v>
      </c>
      <c r="B589" t="s">
        <v>1408</v>
      </c>
      <c r="C589" t="s">
        <v>429</v>
      </c>
      <c r="D589" t="s">
        <v>1409</v>
      </c>
      <c r="E589" t="s">
        <v>79</v>
      </c>
      <c r="F589" s="148">
        <v>36009</v>
      </c>
      <c r="G589" t="s">
        <v>27</v>
      </c>
      <c r="H589" t="s">
        <v>24</v>
      </c>
      <c r="I589" t="s">
        <v>712</v>
      </c>
      <c r="J589" t="s">
        <v>23</v>
      </c>
      <c r="K589">
        <v>2016</v>
      </c>
      <c r="L589" t="s">
        <v>679</v>
      </c>
      <c r="M589" t="s">
        <v>39</v>
      </c>
      <c r="N589" s="230"/>
      <c r="AG589" t="s">
        <v>2221</v>
      </c>
      <c r="AI589">
        <v>995718453</v>
      </c>
      <c r="AL589" s="230"/>
      <c r="AM589" s="230"/>
      <c r="AN589" s="230"/>
      <c r="AW589">
        <v>3130022251</v>
      </c>
    </row>
    <row r="590" spans="1:49" customFormat="1" ht="15" x14ac:dyDescent="0.25">
      <c r="A590">
        <v>423481</v>
      </c>
      <c r="B590" t="s">
        <v>1410</v>
      </c>
      <c r="C590" t="s">
        <v>241</v>
      </c>
      <c r="D590" t="s">
        <v>589</v>
      </c>
      <c r="E590" t="s">
        <v>79</v>
      </c>
      <c r="F590" s="148">
        <v>33025</v>
      </c>
      <c r="G590" t="s">
        <v>1411</v>
      </c>
      <c r="H590" t="s">
        <v>24</v>
      </c>
      <c r="I590" t="s">
        <v>712</v>
      </c>
      <c r="J590" t="s">
        <v>25</v>
      </c>
      <c r="K590">
        <v>2010</v>
      </c>
      <c r="L590" t="s">
        <v>76</v>
      </c>
      <c r="N590" s="230"/>
      <c r="AG590" t="s">
        <v>2221</v>
      </c>
      <c r="AI590">
        <v>936087388</v>
      </c>
      <c r="AK590" t="s">
        <v>2342</v>
      </c>
      <c r="AL590" s="230"/>
      <c r="AM590" s="230"/>
      <c r="AN590" s="230"/>
      <c r="AW590">
        <v>14060037381</v>
      </c>
    </row>
    <row r="591" spans="1:49" customFormat="1" ht="15" x14ac:dyDescent="0.25">
      <c r="A591">
        <v>423485</v>
      </c>
      <c r="B591" t="s">
        <v>1412</v>
      </c>
      <c r="C591" t="s">
        <v>257</v>
      </c>
      <c r="D591" t="s">
        <v>1179</v>
      </c>
      <c r="E591" t="s">
        <v>79</v>
      </c>
      <c r="F591" s="148">
        <v>35153</v>
      </c>
      <c r="G591" t="s">
        <v>27</v>
      </c>
      <c r="H591" t="s">
        <v>24</v>
      </c>
      <c r="I591" t="s">
        <v>712</v>
      </c>
      <c r="J591" t="s">
        <v>25</v>
      </c>
      <c r="K591">
        <v>2014</v>
      </c>
      <c r="L591" t="s">
        <v>27</v>
      </c>
      <c r="M591" t="s">
        <v>27</v>
      </c>
      <c r="N591" s="230"/>
      <c r="AG591" t="s">
        <v>2221</v>
      </c>
      <c r="AI591">
        <v>997464756</v>
      </c>
      <c r="AL591" s="230"/>
      <c r="AM591" s="230"/>
      <c r="AN591" s="230"/>
      <c r="AW591">
        <v>1040049990</v>
      </c>
    </row>
    <row r="592" spans="1:49" customFormat="1" ht="15" x14ac:dyDescent="0.25">
      <c r="A592">
        <v>423486</v>
      </c>
      <c r="B592" t="s">
        <v>1413</v>
      </c>
      <c r="C592" t="s">
        <v>415</v>
      </c>
      <c r="D592" t="s">
        <v>484</v>
      </c>
      <c r="E592" t="s">
        <v>79</v>
      </c>
      <c r="F592" s="148">
        <v>36009</v>
      </c>
      <c r="I592" t="s">
        <v>712</v>
      </c>
      <c r="N592" s="230"/>
      <c r="AL592" s="230"/>
      <c r="AM592" s="230"/>
      <c r="AN592" s="230"/>
    </row>
    <row r="593" spans="1:49" customFormat="1" ht="15" x14ac:dyDescent="0.25">
      <c r="A593">
        <v>423495</v>
      </c>
      <c r="B593" t="s">
        <v>1414</v>
      </c>
      <c r="C593" t="s">
        <v>530</v>
      </c>
      <c r="D593" t="s">
        <v>664</v>
      </c>
      <c r="E593" t="s">
        <v>78</v>
      </c>
      <c r="F593" s="148">
        <v>33970</v>
      </c>
      <c r="I593" t="s">
        <v>712</v>
      </c>
      <c r="N593" s="230"/>
      <c r="AL593" s="230"/>
      <c r="AM593" s="230"/>
      <c r="AN593" s="230"/>
    </row>
    <row r="594" spans="1:49" customFormat="1" ht="15" x14ac:dyDescent="0.25">
      <c r="A594">
        <v>423525</v>
      </c>
      <c r="B594" t="s">
        <v>1417</v>
      </c>
      <c r="C594" t="s">
        <v>446</v>
      </c>
      <c r="D594" t="s">
        <v>252</v>
      </c>
      <c r="E594" t="s">
        <v>79</v>
      </c>
      <c r="F594" s="148">
        <v>34700</v>
      </c>
      <c r="G594" t="s">
        <v>674</v>
      </c>
      <c r="H594" t="s">
        <v>24</v>
      </c>
      <c r="I594" t="s">
        <v>712</v>
      </c>
      <c r="J594" t="s">
        <v>25</v>
      </c>
      <c r="K594">
        <v>2013</v>
      </c>
      <c r="L594" t="s">
        <v>39</v>
      </c>
      <c r="M594" t="s">
        <v>39</v>
      </c>
      <c r="N594" s="230"/>
      <c r="AG594" t="s">
        <v>2221</v>
      </c>
      <c r="AI594">
        <v>936924421</v>
      </c>
      <c r="AL594" s="230"/>
      <c r="AM594" s="230"/>
      <c r="AN594" s="230"/>
      <c r="AP594" t="s">
        <v>689</v>
      </c>
      <c r="AW594">
        <v>3140027451</v>
      </c>
    </row>
    <row r="595" spans="1:49" customFormat="1" ht="15" x14ac:dyDescent="0.25">
      <c r="A595">
        <v>423527</v>
      </c>
      <c r="B595" t="s">
        <v>1418</v>
      </c>
      <c r="C595" t="s">
        <v>244</v>
      </c>
      <c r="D595" t="s">
        <v>1163</v>
      </c>
      <c r="E595" t="s">
        <v>79</v>
      </c>
      <c r="F595" s="148">
        <v>35153</v>
      </c>
      <c r="I595" t="s">
        <v>712</v>
      </c>
      <c r="N595" s="230"/>
      <c r="AL595" s="230"/>
      <c r="AM595" s="230"/>
      <c r="AN595" s="230"/>
    </row>
    <row r="596" spans="1:49" customFormat="1" ht="15" x14ac:dyDescent="0.25">
      <c r="A596">
        <v>423548</v>
      </c>
      <c r="B596" t="s">
        <v>1420</v>
      </c>
      <c r="C596" t="s">
        <v>947</v>
      </c>
      <c r="D596" t="s">
        <v>1421</v>
      </c>
      <c r="E596" t="s">
        <v>79</v>
      </c>
      <c r="F596" s="148">
        <v>36526</v>
      </c>
      <c r="G596" t="s">
        <v>27</v>
      </c>
      <c r="H596" t="s">
        <v>24</v>
      </c>
      <c r="I596" t="s">
        <v>712</v>
      </c>
      <c r="J596" t="s">
        <v>23</v>
      </c>
      <c r="K596">
        <v>2017</v>
      </c>
      <c r="L596" t="s">
        <v>27</v>
      </c>
      <c r="M596" t="s">
        <v>27</v>
      </c>
      <c r="N596" s="230"/>
      <c r="AG596" t="s">
        <v>2221</v>
      </c>
      <c r="AL596" s="230"/>
      <c r="AM596" s="230"/>
      <c r="AN596" s="230"/>
      <c r="AP596" t="s">
        <v>689</v>
      </c>
      <c r="AW596">
        <v>1010181754</v>
      </c>
    </row>
    <row r="597" spans="1:49" customFormat="1" ht="15" x14ac:dyDescent="0.25">
      <c r="A597">
        <v>423551</v>
      </c>
      <c r="B597" t="s">
        <v>1422</v>
      </c>
      <c r="C597" t="s">
        <v>305</v>
      </c>
      <c r="D597" t="s">
        <v>524</v>
      </c>
      <c r="E597" t="s">
        <v>79</v>
      </c>
      <c r="F597" s="148">
        <v>36034</v>
      </c>
      <c r="G597" t="s">
        <v>27</v>
      </c>
      <c r="H597" t="s">
        <v>24</v>
      </c>
      <c r="I597" t="s">
        <v>712</v>
      </c>
      <c r="J597" t="s">
        <v>25</v>
      </c>
      <c r="K597">
        <v>2017</v>
      </c>
      <c r="L597" t="s">
        <v>27</v>
      </c>
      <c r="M597" t="s">
        <v>27</v>
      </c>
      <c r="N597" s="230"/>
      <c r="AG597" t="s">
        <v>2221</v>
      </c>
      <c r="AL597" s="230"/>
      <c r="AM597" s="230"/>
      <c r="AN597" s="230"/>
      <c r="AW597">
        <v>1010320925</v>
      </c>
    </row>
    <row r="598" spans="1:49" customFormat="1" ht="15" x14ac:dyDescent="0.25">
      <c r="A598">
        <v>423553</v>
      </c>
      <c r="B598" t="s">
        <v>1423</v>
      </c>
      <c r="C598" t="s">
        <v>382</v>
      </c>
      <c r="D598" t="s">
        <v>324</v>
      </c>
      <c r="E598" t="s">
        <v>78</v>
      </c>
      <c r="F598" s="148">
        <v>35094</v>
      </c>
      <c r="G598" t="s">
        <v>27</v>
      </c>
      <c r="H598" t="s">
        <v>24</v>
      </c>
      <c r="I598" t="s">
        <v>712</v>
      </c>
      <c r="J598" t="s">
        <v>25</v>
      </c>
      <c r="K598">
        <v>2016</v>
      </c>
      <c r="L598" t="s">
        <v>27</v>
      </c>
      <c r="N598" s="230"/>
      <c r="AI598">
        <v>9677721714</v>
      </c>
      <c r="AK598" t="s">
        <v>2343</v>
      </c>
      <c r="AL598" s="230"/>
      <c r="AM598" s="230"/>
      <c r="AN598" s="230"/>
      <c r="AW598">
        <v>1030230865</v>
      </c>
    </row>
    <row r="599" spans="1:49" customFormat="1" ht="15" x14ac:dyDescent="0.25">
      <c r="A599">
        <v>423583</v>
      </c>
      <c r="B599" t="s">
        <v>1425</v>
      </c>
      <c r="C599" t="s">
        <v>254</v>
      </c>
      <c r="D599" t="s">
        <v>291</v>
      </c>
      <c r="E599" t="s">
        <v>79</v>
      </c>
      <c r="F599" s="148">
        <v>33970</v>
      </c>
      <c r="G599" t="s">
        <v>1426</v>
      </c>
      <c r="H599" t="s">
        <v>24</v>
      </c>
      <c r="I599" t="s">
        <v>712</v>
      </c>
      <c r="J599" t="s">
        <v>23</v>
      </c>
      <c r="K599">
        <v>2011</v>
      </c>
      <c r="L599" t="s">
        <v>69</v>
      </c>
      <c r="N599" s="230"/>
      <c r="AG599" t="s">
        <v>2221</v>
      </c>
      <c r="AI599">
        <v>942344333</v>
      </c>
      <c r="AK599" t="s">
        <v>2344</v>
      </c>
      <c r="AL599" s="230"/>
      <c r="AM599" s="230"/>
      <c r="AN599" s="230"/>
      <c r="AP599" t="s">
        <v>689</v>
      </c>
      <c r="AW599">
        <v>10220008181</v>
      </c>
    </row>
    <row r="600" spans="1:49" customFormat="1" ht="15" x14ac:dyDescent="0.25">
      <c r="A600">
        <v>423587</v>
      </c>
      <c r="B600" t="s">
        <v>1427</v>
      </c>
      <c r="C600" t="s">
        <v>348</v>
      </c>
      <c r="D600" t="s">
        <v>327</v>
      </c>
      <c r="E600" t="s">
        <v>79</v>
      </c>
      <c r="F600" s="148">
        <v>34637</v>
      </c>
      <c r="G600" t="s">
        <v>27</v>
      </c>
      <c r="H600" t="s">
        <v>24</v>
      </c>
      <c r="I600" t="s">
        <v>712</v>
      </c>
      <c r="J600" t="s">
        <v>25</v>
      </c>
      <c r="K600">
        <v>2014</v>
      </c>
      <c r="L600" t="s">
        <v>27</v>
      </c>
      <c r="N600" s="230"/>
      <c r="AG600" t="s">
        <v>2221</v>
      </c>
      <c r="AL600" s="230"/>
      <c r="AM600" s="230"/>
      <c r="AN600" s="230"/>
      <c r="AP600" t="s">
        <v>689</v>
      </c>
    </row>
    <row r="601" spans="1:49" customFormat="1" ht="15" x14ac:dyDescent="0.25">
      <c r="A601">
        <v>423618</v>
      </c>
      <c r="B601" t="s">
        <v>1430</v>
      </c>
      <c r="C601" t="s">
        <v>546</v>
      </c>
      <c r="D601" t="s">
        <v>267</v>
      </c>
      <c r="E601" t="s">
        <v>79</v>
      </c>
      <c r="F601" s="148">
        <v>36034</v>
      </c>
      <c r="I601" t="s">
        <v>712</v>
      </c>
      <c r="N601" s="230"/>
      <c r="AL601" s="230"/>
      <c r="AM601" s="230"/>
      <c r="AN601" s="230"/>
    </row>
    <row r="602" spans="1:49" customFormat="1" ht="15" x14ac:dyDescent="0.25">
      <c r="A602">
        <v>423630</v>
      </c>
      <c r="B602" t="s">
        <v>1431</v>
      </c>
      <c r="C602" t="s">
        <v>398</v>
      </c>
      <c r="D602" t="s">
        <v>453</v>
      </c>
      <c r="E602" t="s">
        <v>79</v>
      </c>
      <c r="F602" s="148">
        <v>36380</v>
      </c>
      <c r="G602" t="s">
        <v>27</v>
      </c>
      <c r="H602" t="s">
        <v>24</v>
      </c>
      <c r="I602" t="s">
        <v>712</v>
      </c>
      <c r="J602" t="s">
        <v>23</v>
      </c>
      <c r="K602">
        <v>2017</v>
      </c>
      <c r="L602" t="s">
        <v>27</v>
      </c>
      <c r="M602" t="s">
        <v>27</v>
      </c>
      <c r="N602" s="230"/>
      <c r="AG602" t="s">
        <v>2221</v>
      </c>
      <c r="AI602">
        <v>930394848</v>
      </c>
      <c r="AK602" t="s">
        <v>2242</v>
      </c>
      <c r="AL602" s="230"/>
      <c r="AM602" s="230"/>
      <c r="AN602" s="230"/>
      <c r="AP602" t="s">
        <v>689</v>
      </c>
      <c r="AW602">
        <v>1030434156</v>
      </c>
    </row>
    <row r="603" spans="1:49" customFormat="1" ht="15" x14ac:dyDescent="0.25">
      <c r="A603">
        <v>423632</v>
      </c>
      <c r="B603" t="s">
        <v>1432</v>
      </c>
      <c r="C603" t="s">
        <v>443</v>
      </c>
      <c r="D603" t="s">
        <v>291</v>
      </c>
      <c r="E603" t="s">
        <v>79</v>
      </c>
      <c r="F603" s="148">
        <v>36281</v>
      </c>
      <c r="G603" t="s">
        <v>27</v>
      </c>
      <c r="H603" t="s">
        <v>68</v>
      </c>
      <c r="I603" t="s">
        <v>712</v>
      </c>
      <c r="J603" t="s">
        <v>25</v>
      </c>
      <c r="K603">
        <v>2017</v>
      </c>
      <c r="L603" t="s">
        <v>39</v>
      </c>
      <c r="M603" t="s">
        <v>679</v>
      </c>
      <c r="N603" s="230"/>
      <c r="AG603" t="s">
        <v>2221</v>
      </c>
      <c r="AI603">
        <v>943973459</v>
      </c>
      <c r="AL603" s="230"/>
      <c r="AM603" s="230"/>
      <c r="AN603" s="230"/>
      <c r="AP603" t="s">
        <v>689</v>
      </c>
      <c r="AW603" t="s">
        <v>2345</v>
      </c>
    </row>
    <row r="604" spans="1:49" customFormat="1" ht="15" x14ac:dyDescent="0.25">
      <c r="A604">
        <v>423639</v>
      </c>
      <c r="B604" t="s">
        <v>1433</v>
      </c>
      <c r="C604" t="s">
        <v>241</v>
      </c>
      <c r="D604" t="s">
        <v>1434</v>
      </c>
      <c r="E604" t="s">
        <v>79</v>
      </c>
      <c r="F604" s="148">
        <v>0</v>
      </c>
      <c r="H604" t="s">
        <v>24</v>
      </c>
      <c r="I604" t="s">
        <v>712</v>
      </c>
      <c r="M604" t="s">
        <v>27</v>
      </c>
      <c r="N604" s="230"/>
      <c r="AG604" t="s">
        <v>2221</v>
      </c>
      <c r="AL604" s="230"/>
      <c r="AM604" s="230"/>
      <c r="AN604" s="230"/>
      <c r="AP604" t="s">
        <v>689</v>
      </c>
      <c r="AW604">
        <v>1010610502</v>
      </c>
    </row>
    <row r="605" spans="1:49" customFormat="1" ht="15" x14ac:dyDescent="0.25">
      <c r="A605">
        <v>423651</v>
      </c>
      <c r="B605" t="s">
        <v>1435</v>
      </c>
      <c r="C605" t="s">
        <v>1436</v>
      </c>
      <c r="D605" t="s">
        <v>981</v>
      </c>
      <c r="E605" t="s">
        <v>79</v>
      </c>
      <c r="F605" s="148">
        <v>34637</v>
      </c>
      <c r="I605" t="s">
        <v>712</v>
      </c>
      <c r="N605" s="230"/>
      <c r="AL605" s="230"/>
      <c r="AM605" s="230"/>
      <c r="AN605" s="230"/>
      <c r="AP605" t="s">
        <v>689</v>
      </c>
      <c r="AQ605" t="s">
        <v>688</v>
      </c>
    </row>
    <row r="606" spans="1:49" customFormat="1" ht="15" x14ac:dyDescent="0.25">
      <c r="A606">
        <v>423680</v>
      </c>
      <c r="B606" t="s">
        <v>1439</v>
      </c>
      <c r="C606" t="s">
        <v>257</v>
      </c>
      <c r="D606" t="s">
        <v>1440</v>
      </c>
      <c r="E606" t="s">
        <v>78</v>
      </c>
      <c r="F606" s="148">
        <v>25343</v>
      </c>
      <c r="I606" t="s">
        <v>712</v>
      </c>
      <c r="N606" s="230"/>
      <c r="AL606" s="230"/>
      <c r="AM606" s="230"/>
      <c r="AN606" s="230"/>
      <c r="AP606" t="s">
        <v>689</v>
      </c>
    </row>
    <row r="607" spans="1:49" customFormat="1" ht="15" x14ac:dyDescent="0.25">
      <c r="A607">
        <v>423696</v>
      </c>
      <c r="B607" t="s">
        <v>1443</v>
      </c>
      <c r="C607" t="s">
        <v>342</v>
      </c>
      <c r="D607" t="s">
        <v>1444</v>
      </c>
      <c r="E607" t="s">
        <v>78</v>
      </c>
      <c r="F607" s="148">
        <v>32726</v>
      </c>
      <c r="I607" t="s">
        <v>712</v>
      </c>
      <c r="N607" s="230"/>
      <c r="AL607" s="230"/>
      <c r="AM607" s="230"/>
      <c r="AN607" s="230"/>
      <c r="AP607" t="s">
        <v>689</v>
      </c>
    </row>
    <row r="608" spans="1:49" customFormat="1" ht="15" x14ac:dyDescent="0.25">
      <c r="A608">
        <v>423697</v>
      </c>
      <c r="B608" t="s">
        <v>1445</v>
      </c>
      <c r="C608" t="s">
        <v>270</v>
      </c>
      <c r="D608" t="s">
        <v>319</v>
      </c>
      <c r="E608" t="s">
        <v>78</v>
      </c>
      <c r="F608" s="148">
        <v>36526</v>
      </c>
      <c r="G608" t="s">
        <v>27</v>
      </c>
      <c r="H608" t="s">
        <v>24</v>
      </c>
      <c r="I608" t="s">
        <v>712</v>
      </c>
      <c r="J608" t="s">
        <v>23</v>
      </c>
      <c r="K608">
        <v>2017</v>
      </c>
      <c r="L608" t="s">
        <v>27</v>
      </c>
      <c r="M608" t="s">
        <v>27</v>
      </c>
      <c r="N608" s="230"/>
      <c r="AG608" t="s">
        <v>27</v>
      </c>
      <c r="AI608">
        <v>949927382</v>
      </c>
      <c r="AK608" t="s">
        <v>27</v>
      </c>
      <c r="AL608" s="230"/>
      <c r="AM608" s="230"/>
      <c r="AN608" s="230"/>
      <c r="AW608">
        <v>1010442181</v>
      </c>
    </row>
    <row r="609" spans="1:49" customFormat="1" ht="15" x14ac:dyDescent="0.25">
      <c r="A609">
        <v>423720</v>
      </c>
      <c r="B609" t="s">
        <v>1447</v>
      </c>
      <c r="C609" t="s">
        <v>641</v>
      </c>
      <c r="D609" t="s">
        <v>294</v>
      </c>
      <c r="E609" t="s">
        <v>78</v>
      </c>
      <c r="F609" s="148">
        <v>36350</v>
      </c>
      <c r="I609" t="s">
        <v>712</v>
      </c>
      <c r="N609" s="230"/>
      <c r="AL609" s="230"/>
      <c r="AM609" s="230"/>
      <c r="AN609" s="230"/>
    </row>
    <row r="610" spans="1:49" customFormat="1" ht="15" x14ac:dyDescent="0.25">
      <c r="A610">
        <v>423731</v>
      </c>
      <c r="B610" t="s">
        <v>1449</v>
      </c>
      <c r="C610" t="s">
        <v>338</v>
      </c>
      <c r="D610" t="s">
        <v>1450</v>
      </c>
      <c r="E610" t="s">
        <v>78</v>
      </c>
      <c r="F610" s="148">
        <v>31101</v>
      </c>
      <c r="G610" t="s">
        <v>27</v>
      </c>
      <c r="H610" t="s">
        <v>24</v>
      </c>
      <c r="I610" t="s">
        <v>712</v>
      </c>
      <c r="J610" t="s">
        <v>25</v>
      </c>
      <c r="K610">
        <v>2003</v>
      </c>
      <c r="L610" t="s">
        <v>27</v>
      </c>
      <c r="M610" t="s">
        <v>67</v>
      </c>
      <c r="N610" s="230"/>
      <c r="AG610" t="s">
        <v>2347</v>
      </c>
      <c r="AI610">
        <v>949576590</v>
      </c>
      <c r="AK610" t="s">
        <v>27</v>
      </c>
      <c r="AL610" s="230"/>
      <c r="AM610" s="230"/>
      <c r="AN610" s="230"/>
      <c r="AW610">
        <v>9010019818</v>
      </c>
    </row>
    <row r="611" spans="1:49" customFormat="1" ht="15" x14ac:dyDescent="0.25">
      <c r="A611">
        <v>423739</v>
      </c>
      <c r="B611" t="s">
        <v>1451</v>
      </c>
      <c r="C611" t="s">
        <v>403</v>
      </c>
      <c r="D611" t="s">
        <v>255</v>
      </c>
      <c r="E611" t="s">
        <v>78</v>
      </c>
      <c r="F611" s="148">
        <v>36526</v>
      </c>
      <c r="I611" t="s">
        <v>712</v>
      </c>
      <c r="N611" s="230"/>
      <c r="AL611" s="230"/>
      <c r="AM611" s="230"/>
      <c r="AN611" s="230"/>
      <c r="AP611" t="s">
        <v>689</v>
      </c>
    </row>
    <row r="612" spans="1:49" customFormat="1" ht="15" x14ac:dyDescent="0.25">
      <c r="A612">
        <v>423747</v>
      </c>
      <c r="B612" t="s">
        <v>1452</v>
      </c>
      <c r="C612" t="s">
        <v>370</v>
      </c>
      <c r="D612" t="s">
        <v>1264</v>
      </c>
      <c r="E612" t="s">
        <v>78</v>
      </c>
      <c r="F612" s="148">
        <v>36526</v>
      </c>
      <c r="G612" t="s">
        <v>1453</v>
      </c>
      <c r="H612" t="s">
        <v>28</v>
      </c>
      <c r="I612" t="s">
        <v>712</v>
      </c>
      <c r="J612" t="s">
        <v>23</v>
      </c>
      <c r="K612">
        <v>2017</v>
      </c>
      <c r="L612" t="s">
        <v>27</v>
      </c>
      <c r="M612" t="s">
        <v>679</v>
      </c>
      <c r="N612" s="230"/>
      <c r="AL612" s="230"/>
      <c r="AM612" s="230"/>
      <c r="AN612" s="230"/>
    </row>
    <row r="613" spans="1:49" customFormat="1" ht="15" x14ac:dyDescent="0.25">
      <c r="A613">
        <v>423752</v>
      </c>
      <c r="B613" t="s">
        <v>1454</v>
      </c>
      <c r="C613" t="s">
        <v>1022</v>
      </c>
      <c r="D613" t="s">
        <v>580</v>
      </c>
      <c r="E613" t="s">
        <v>78</v>
      </c>
      <c r="F613" s="148">
        <v>36001</v>
      </c>
      <c r="I613" t="s">
        <v>712</v>
      </c>
      <c r="N613" s="230"/>
      <c r="AL613" s="230"/>
      <c r="AM613" s="230"/>
      <c r="AN613" s="230"/>
    </row>
    <row r="614" spans="1:49" customFormat="1" ht="15" x14ac:dyDescent="0.25">
      <c r="A614">
        <v>423754</v>
      </c>
      <c r="B614" t="s">
        <v>1455</v>
      </c>
      <c r="C614" t="s">
        <v>506</v>
      </c>
      <c r="D614" t="s">
        <v>242</v>
      </c>
      <c r="E614" t="s">
        <v>78</v>
      </c>
      <c r="F614" s="148">
        <v>32874</v>
      </c>
      <c r="G614" t="s">
        <v>27</v>
      </c>
      <c r="H614" t="s">
        <v>24</v>
      </c>
      <c r="I614" t="s">
        <v>712</v>
      </c>
      <c r="J614" t="s">
        <v>25</v>
      </c>
      <c r="K614">
        <v>2007</v>
      </c>
      <c r="L614" t="s">
        <v>76</v>
      </c>
      <c r="M614" t="s">
        <v>59</v>
      </c>
      <c r="N614" s="230"/>
      <c r="AL614" s="230"/>
      <c r="AM614" s="230"/>
      <c r="AN614" s="230"/>
      <c r="AW614">
        <v>7240138746</v>
      </c>
    </row>
    <row r="615" spans="1:49" customFormat="1" ht="15" x14ac:dyDescent="0.25">
      <c r="A615">
        <v>423805</v>
      </c>
      <c r="B615" t="s">
        <v>1462</v>
      </c>
      <c r="C615" t="s">
        <v>535</v>
      </c>
      <c r="D615" t="s">
        <v>1463</v>
      </c>
      <c r="E615" t="s">
        <v>78</v>
      </c>
      <c r="F615" s="148">
        <v>36443</v>
      </c>
      <c r="G615" t="s">
        <v>27</v>
      </c>
      <c r="H615" t="s">
        <v>24</v>
      </c>
      <c r="I615" t="s">
        <v>712</v>
      </c>
      <c r="J615" t="s">
        <v>25</v>
      </c>
      <c r="K615">
        <v>2017</v>
      </c>
      <c r="L615" t="s">
        <v>39</v>
      </c>
      <c r="M615" t="s">
        <v>39</v>
      </c>
      <c r="N615" s="230"/>
      <c r="AI615">
        <v>996818410</v>
      </c>
      <c r="AL615" s="230"/>
      <c r="AM615" s="230"/>
      <c r="AN615" s="230"/>
      <c r="AP615" t="s">
        <v>689</v>
      </c>
      <c r="AW615">
        <v>3250042391</v>
      </c>
    </row>
    <row r="616" spans="1:49" customFormat="1" ht="15" x14ac:dyDescent="0.25">
      <c r="A616">
        <v>423828</v>
      </c>
      <c r="B616" t="s">
        <v>1464</v>
      </c>
      <c r="C616" t="s">
        <v>518</v>
      </c>
      <c r="D616" t="s">
        <v>640</v>
      </c>
      <c r="E616" t="s">
        <v>78</v>
      </c>
      <c r="F616" s="148">
        <v>36530</v>
      </c>
      <c r="G616" t="s">
        <v>27</v>
      </c>
      <c r="H616" t="s">
        <v>24</v>
      </c>
      <c r="I616" t="s">
        <v>712</v>
      </c>
      <c r="J616" t="s">
        <v>23</v>
      </c>
      <c r="K616">
        <v>2017</v>
      </c>
      <c r="L616" t="s">
        <v>39</v>
      </c>
      <c r="M616" t="s">
        <v>27</v>
      </c>
      <c r="N616" s="230"/>
      <c r="AI616">
        <v>930928982</v>
      </c>
      <c r="AL616" s="230"/>
      <c r="AM616" s="230"/>
      <c r="AN616" s="230"/>
      <c r="AW616">
        <v>1010340717</v>
      </c>
    </row>
    <row r="617" spans="1:49" customFormat="1" ht="15" x14ac:dyDescent="0.25">
      <c r="A617">
        <v>423841</v>
      </c>
      <c r="B617" t="s">
        <v>1465</v>
      </c>
      <c r="C617" t="s">
        <v>241</v>
      </c>
      <c r="D617" t="s">
        <v>363</v>
      </c>
      <c r="E617" t="s">
        <v>79</v>
      </c>
      <c r="F617" s="148">
        <v>36398</v>
      </c>
      <c r="I617" t="s">
        <v>712</v>
      </c>
      <c r="N617" s="230"/>
      <c r="AL617" s="230"/>
      <c r="AM617" s="230"/>
      <c r="AN617" s="230"/>
      <c r="AP617" t="s">
        <v>689</v>
      </c>
    </row>
    <row r="618" spans="1:49" customFormat="1" ht="15" x14ac:dyDescent="0.25">
      <c r="A618">
        <v>423856</v>
      </c>
      <c r="B618" t="s">
        <v>1466</v>
      </c>
      <c r="C618" t="s">
        <v>597</v>
      </c>
      <c r="D618" t="s">
        <v>466</v>
      </c>
      <c r="E618" t="s">
        <v>78</v>
      </c>
      <c r="F618" s="148">
        <v>35796</v>
      </c>
      <c r="G618" t="s">
        <v>27</v>
      </c>
      <c r="H618" t="s">
        <v>24</v>
      </c>
      <c r="I618" t="s">
        <v>712</v>
      </c>
      <c r="J618" t="s">
        <v>25</v>
      </c>
      <c r="K618">
        <v>2015</v>
      </c>
      <c r="L618" t="s">
        <v>27</v>
      </c>
      <c r="N618" s="230"/>
      <c r="AL618" s="230"/>
      <c r="AM618" s="230"/>
      <c r="AN618" s="230"/>
      <c r="AP618" t="s">
        <v>689</v>
      </c>
    </row>
    <row r="619" spans="1:49" customFormat="1" ht="15" x14ac:dyDescent="0.25">
      <c r="A619">
        <v>423882</v>
      </c>
      <c r="B619" t="s">
        <v>1467</v>
      </c>
      <c r="C619" t="s">
        <v>244</v>
      </c>
      <c r="D619" t="s">
        <v>289</v>
      </c>
      <c r="E619" t="s">
        <v>78</v>
      </c>
      <c r="F619" s="148">
        <v>35251</v>
      </c>
      <c r="G619" t="s">
        <v>1468</v>
      </c>
      <c r="H619" t="s">
        <v>24</v>
      </c>
      <c r="I619" t="s">
        <v>712</v>
      </c>
      <c r="J619" t="s">
        <v>25</v>
      </c>
      <c r="K619">
        <v>2014</v>
      </c>
      <c r="L619" t="s">
        <v>39</v>
      </c>
      <c r="M619" t="s">
        <v>39</v>
      </c>
      <c r="N619" s="230"/>
      <c r="AG619" t="s">
        <v>433</v>
      </c>
      <c r="AI619">
        <v>935734617</v>
      </c>
      <c r="AK619" t="s">
        <v>887</v>
      </c>
      <c r="AL619" s="230"/>
      <c r="AM619" s="230"/>
      <c r="AN619" s="230"/>
      <c r="AW619">
        <v>3110053420</v>
      </c>
    </row>
    <row r="620" spans="1:49" customFormat="1" ht="15" x14ac:dyDescent="0.25">
      <c r="A620">
        <v>423889</v>
      </c>
      <c r="B620" t="s">
        <v>1470</v>
      </c>
      <c r="C620" t="s">
        <v>441</v>
      </c>
      <c r="D620" t="s">
        <v>580</v>
      </c>
      <c r="E620" t="s">
        <v>79</v>
      </c>
      <c r="F620" s="148">
        <v>36192</v>
      </c>
      <c r="I620" t="s">
        <v>712</v>
      </c>
      <c r="N620" s="230"/>
      <c r="AL620" s="230"/>
      <c r="AM620" s="230"/>
      <c r="AN620" s="230"/>
      <c r="AP620" t="s">
        <v>689</v>
      </c>
      <c r="AQ620" t="s">
        <v>688</v>
      </c>
    </row>
    <row r="621" spans="1:49" customFormat="1" ht="15" x14ac:dyDescent="0.25">
      <c r="A621">
        <v>423902</v>
      </c>
      <c r="B621" t="s">
        <v>1472</v>
      </c>
      <c r="C621" t="s">
        <v>1473</v>
      </c>
      <c r="D621" t="s">
        <v>371</v>
      </c>
      <c r="E621" t="s">
        <v>78</v>
      </c>
      <c r="F621" s="148">
        <v>36240</v>
      </c>
      <c r="G621" t="s">
        <v>27</v>
      </c>
      <c r="H621" t="s">
        <v>40</v>
      </c>
      <c r="I621" t="s">
        <v>712</v>
      </c>
      <c r="J621" t="s">
        <v>25</v>
      </c>
      <c r="K621">
        <v>2017</v>
      </c>
      <c r="L621" t="s">
        <v>27</v>
      </c>
      <c r="M621" t="s">
        <v>679</v>
      </c>
      <c r="N621" s="230"/>
      <c r="AG621" t="s">
        <v>2221</v>
      </c>
      <c r="AL621" s="230"/>
      <c r="AM621" s="230"/>
      <c r="AN621" s="230"/>
    </row>
    <row r="622" spans="1:49" customFormat="1" ht="15" x14ac:dyDescent="0.25">
      <c r="A622">
        <v>423909</v>
      </c>
      <c r="B622" t="s">
        <v>1474</v>
      </c>
      <c r="C622" t="s">
        <v>241</v>
      </c>
      <c r="D622" t="s">
        <v>1475</v>
      </c>
      <c r="E622" t="s">
        <v>78</v>
      </c>
      <c r="F622" s="148">
        <v>36449</v>
      </c>
      <c r="G622" t="s">
        <v>458</v>
      </c>
      <c r="H622" t="s">
        <v>24</v>
      </c>
      <c r="I622" t="s">
        <v>712</v>
      </c>
      <c r="J622" t="s">
        <v>25</v>
      </c>
      <c r="K622">
        <v>2017</v>
      </c>
      <c r="L622" t="s">
        <v>39</v>
      </c>
      <c r="M622" t="s">
        <v>39</v>
      </c>
      <c r="N622" s="230"/>
      <c r="AI622">
        <v>932005835</v>
      </c>
      <c r="AL622" s="230"/>
      <c r="AM622" s="230"/>
      <c r="AN622" s="230"/>
      <c r="AW622">
        <v>3010177253</v>
      </c>
    </row>
    <row r="623" spans="1:49" customFormat="1" ht="15" x14ac:dyDescent="0.25">
      <c r="A623">
        <v>423916</v>
      </c>
      <c r="B623" t="s">
        <v>1476</v>
      </c>
      <c r="C623" t="s">
        <v>323</v>
      </c>
      <c r="D623" t="s">
        <v>320</v>
      </c>
      <c r="E623" t="s">
        <v>78</v>
      </c>
      <c r="F623" s="148">
        <v>35984</v>
      </c>
      <c r="G623" t="s">
        <v>517</v>
      </c>
      <c r="H623" t="s">
        <v>24</v>
      </c>
      <c r="I623" t="s">
        <v>712</v>
      </c>
      <c r="J623" t="s">
        <v>25</v>
      </c>
      <c r="K623">
        <v>2017</v>
      </c>
      <c r="L623" t="s">
        <v>27</v>
      </c>
      <c r="M623" t="s">
        <v>27</v>
      </c>
      <c r="N623" s="230"/>
      <c r="AG623" t="s">
        <v>2327</v>
      </c>
      <c r="AI623">
        <v>937580969</v>
      </c>
      <c r="AK623" t="s">
        <v>27</v>
      </c>
      <c r="AL623" s="230"/>
      <c r="AM623" s="230"/>
      <c r="AN623" s="230"/>
      <c r="AW623">
        <v>1010298199</v>
      </c>
    </row>
    <row r="624" spans="1:49" customFormat="1" ht="15" x14ac:dyDescent="0.25">
      <c r="A624">
        <v>423957</v>
      </c>
      <c r="B624" t="s">
        <v>1477</v>
      </c>
      <c r="C624" t="s">
        <v>401</v>
      </c>
      <c r="D624" t="s">
        <v>1478</v>
      </c>
      <c r="E624" t="s">
        <v>79</v>
      </c>
      <c r="F624" s="148">
        <v>36007</v>
      </c>
      <c r="G624" t="s">
        <v>272</v>
      </c>
      <c r="I624" t="s">
        <v>712</v>
      </c>
      <c r="N624" s="230"/>
      <c r="AL624" s="230"/>
      <c r="AM624" s="230"/>
      <c r="AN624" s="230"/>
    </row>
    <row r="625" spans="1:49" customFormat="1" ht="15" x14ac:dyDescent="0.25">
      <c r="A625">
        <v>423978</v>
      </c>
      <c r="B625" t="s">
        <v>1480</v>
      </c>
      <c r="C625" t="s">
        <v>471</v>
      </c>
      <c r="D625" t="s">
        <v>252</v>
      </c>
      <c r="E625" t="s">
        <v>78</v>
      </c>
      <c r="F625" s="148">
        <v>36259</v>
      </c>
      <c r="G625" t="s">
        <v>689</v>
      </c>
      <c r="I625" t="s">
        <v>712</v>
      </c>
      <c r="N625" s="230"/>
      <c r="AL625" s="230"/>
      <c r="AM625" s="230"/>
      <c r="AN625" s="230"/>
      <c r="AP625" t="s">
        <v>689</v>
      </c>
      <c r="AQ625" t="s">
        <v>688</v>
      </c>
    </row>
    <row r="626" spans="1:49" customFormat="1" ht="15" x14ac:dyDescent="0.25">
      <c r="A626">
        <v>423984</v>
      </c>
      <c r="B626" t="s">
        <v>1481</v>
      </c>
      <c r="C626" t="s">
        <v>292</v>
      </c>
      <c r="D626" t="s">
        <v>246</v>
      </c>
      <c r="E626" t="s">
        <v>78</v>
      </c>
      <c r="F626" s="148">
        <v>36545</v>
      </c>
      <c r="G626" t="s">
        <v>27</v>
      </c>
      <c r="H626" t="s">
        <v>24</v>
      </c>
      <c r="I626" t="s">
        <v>712</v>
      </c>
      <c r="J626" t="s">
        <v>23</v>
      </c>
      <c r="K626">
        <v>2016</v>
      </c>
      <c r="L626" t="s">
        <v>27</v>
      </c>
      <c r="M626" t="s">
        <v>27</v>
      </c>
      <c r="N626" s="230"/>
      <c r="AG626" t="s">
        <v>2242</v>
      </c>
      <c r="AI626">
        <v>933028630</v>
      </c>
      <c r="AK626" t="s">
        <v>2351</v>
      </c>
      <c r="AL626" s="230"/>
      <c r="AM626" s="230"/>
      <c r="AN626" s="230"/>
      <c r="AP626" t="s">
        <v>689</v>
      </c>
      <c r="AW626">
        <v>1030321657</v>
      </c>
    </row>
    <row r="627" spans="1:49" customFormat="1" ht="15" x14ac:dyDescent="0.25">
      <c r="A627">
        <v>424007</v>
      </c>
      <c r="B627" t="s">
        <v>1482</v>
      </c>
      <c r="C627" t="s">
        <v>275</v>
      </c>
      <c r="D627" t="s">
        <v>1483</v>
      </c>
      <c r="E627" t="s">
        <v>78</v>
      </c>
      <c r="F627" s="148">
        <v>36535</v>
      </c>
      <c r="G627" t="s">
        <v>27</v>
      </c>
      <c r="H627" t="s">
        <v>24</v>
      </c>
      <c r="I627" t="s">
        <v>712</v>
      </c>
      <c r="J627" t="s">
        <v>25</v>
      </c>
      <c r="K627">
        <v>2017</v>
      </c>
      <c r="L627" t="s">
        <v>27</v>
      </c>
      <c r="M627" t="s">
        <v>27</v>
      </c>
      <c r="N627" s="230"/>
      <c r="AG627" t="s">
        <v>389</v>
      </c>
      <c r="AI627">
        <v>937507185</v>
      </c>
      <c r="AK627" t="s">
        <v>1398</v>
      </c>
      <c r="AL627" s="230"/>
      <c r="AM627" s="230"/>
      <c r="AN627" s="230"/>
      <c r="AP627" t="s">
        <v>689</v>
      </c>
      <c r="AW627">
        <v>1010279933</v>
      </c>
    </row>
    <row r="628" spans="1:49" customFormat="1" ht="15" x14ac:dyDescent="0.25">
      <c r="A628">
        <v>424041</v>
      </c>
      <c r="B628" t="s">
        <v>1486</v>
      </c>
      <c r="C628" t="s">
        <v>304</v>
      </c>
      <c r="D628" t="s">
        <v>1487</v>
      </c>
      <c r="E628" t="s">
        <v>79</v>
      </c>
      <c r="F628" s="148">
        <v>36029</v>
      </c>
      <c r="G628" t="s">
        <v>27</v>
      </c>
      <c r="H628" t="s">
        <v>24</v>
      </c>
      <c r="I628" t="s">
        <v>769</v>
      </c>
      <c r="J628" t="s">
        <v>25</v>
      </c>
      <c r="K628">
        <v>2017</v>
      </c>
      <c r="L628" t="s">
        <v>39</v>
      </c>
      <c r="M628" t="s">
        <v>39</v>
      </c>
      <c r="N628" s="230"/>
      <c r="AG628" t="s">
        <v>2221</v>
      </c>
      <c r="AI628">
        <v>997737869</v>
      </c>
      <c r="AL628" s="230"/>
      <c r="AM628" s="230"/>
      <c r="AN628" s="230"/>
      <c r="AW628">
        <v>3050013276</v>
      </c>
    </row>
    <row r="629" spans="1:49" customFormat="1" ht="15" x14ac:dyDescent="0.25">
      <c r="A629">
        <v>424046</v>
      </c>
      <c r="B629" t="s">
        <v>1488</v>
      </c>
      <c r="C629" t="s">
        <v>244</v>
      </c>
      <c r="D629" t="s">
        <v>1489</v>
      </c>
      <c r="E629" t="s">
        <v>78</v>
      </c>
      <c r="F629" s="148">
        <v>35824</v>
      </c>
      <c r="G629" t="s">
        <v>27</v>
      </c>
      <c r="H629" t="s">
        <v>24</v>
      </c>
      <c r="I629" t="s">
        <v>712</v>
      </c>
      <c r="J629" t="s">
        <v>23</v>
      </c>
      <c r="K629">
        <v>2017</v>
      </c>
      <c r="L629" t="s">
        <v>27</v>
      </c>
      <c r="M629" t="s">
        <v>27</v>
      </c>
      <c r="N629" s="230"/>
      <c r="AG629" t="s">
        <v>27</v>
      </c>
      <c r="AI629">
        <v>934255779</v>
      </c>
      <c r="AK629" t="s">
        <v>27</v>
      </c>
      <c r="AL629" s="230"/>
      <c r="AM629" s="230"/>
      <c r="AN629" s="230"/>
      <c r="AW629">
        <v>1020156762</v>
      </c>
    </row>
    <row r="630" spans="1:49" customFormat="1" ht="15" x14ac:dyDescent="0.25">
      <c r="A630">
        <v>424049</v>
      </c>
      <c r="B630" t="s">
        <v>1490</v>
      </c>
      <c r="C630" t="s">
        <v>1491</v>
      </c>
      <c r="D630" t="s">
        <v>260</v>
      </c>
      <c r="E630" t="s">
        <v>79</v>
      </c>
      <c r="F630" s="148">
        <v>35660</v>
      </c>
      <c r="G630" t="s">
        <v>39</v>
      </c>
      <c r="H630" t="s">
        <v>24</v>
      </c>
      <c r="I630" t="s">
        <v>712</v>
      </c>
      <c r="J630" t="s">
        <v>25</v>
      </c>
      <c r="K630">
        <v>2017</v>
      </c>
      <c r="L630" t="s">
        <v>76</v>
      </c>
      <c r="M630" t="s">
        <v>39</v>
      </c>
      <c r="N630" s="230"/>
      <c r="AG630" t="s">
        <v>2221</v>
      </c>
      <c r="AI630">
        <v>935144625</v>
      </c>
      <c r="AK630" t="s">
        <v>27</v>
      </c>
      <c r="AL630" s="230"/>
      <c r="AM630" s="230"/>
      <c r="AN630" s="230"/>
      <c r="AW630">
        <v>3020018999</v>
      </c>
    </row>
    <row r="631" spans="1:49" customFormat="1" ht="15" x14ac:dyDescent="0.25">
      <c r="A631">
        <v>424053</v>
      </c>
      <c r="B631" t="s">
        <v>1492</v>
      </c>
      <c r="C631" t="s">
        <v>635</v>
      </c>
      <c r="D631" t="s">
        <v>1493</v>
      </c>
      <c r="E631" t="s">
        <v>79</v>
      </c>
      <c r="F631" s="148">
        <v>36282</v>
      </c>
      <c r="G631" t="s">
        <v>723</v>
      </c>
      <c r="H631" t="s">
        <v>24</v>
      </c>
      <c r="I631" t="s">
        <v>712</v>
      </c>
      <c r="J631" t="s">
        <v>23</v>
      </c>
      <c r="K631">
        <v>2017</v>
      </c>
      <c r="L631" t="s">
        <v>39</v>
      </c>
      <c r="N631" s="230"/>
      <c r="O631">
        <v>687</v>
      </c>
      <c r="P631" s="148">
        <v>45721</v>
      </c>
      <c r="Q631">
        <v>50000</v>
      </c>
      <c r="AG631" t="s">
        <v>2221</v>
      </c>
      <c r="AL631" s="230"/>
      <c r="AM631" s="230"/>
      <c r="AN631" s="230"/>
      <c r="AP631" t="s">
        <v>689</v>
      </c>
    </row>
    <row r="632" spans="1:49" customFormat="1" ht="15" x14ac:dyDescent="0.25">
      <c r="A632">
        <v>424077</v>
      </c>
      <c r="B632" t="s">
        <v>1496</v>
      </c>
      <c r="C632" t="s">
        <v>871</v>
      </c>
      <c r="D632" t="s">
        <v>322</v>
      </c>
      <c r="E632" t="s">
        <v>79</v>
      </c>
      <c r="F632" s="148">
        <v>32035</v>
      </c>
      <c r="G632" t="s">
        <v>410</v>
      </c>
      <c r="H632" t="s">
        <v>24</v>
      </c>
      <c r="I632" t="s">
        <v>712</v>
      </c>
      <c r="J632" t="s">
        <v>23</v>
      </c>
      <c r="K632">
        <v>2005</v>
      </c>
      <c r="L632" t="s">
        <v>27</v>
      </c>
      <c r="M632" t="s">
        <v>39</v>
      </c>
      <c r="N632" s="230"/>
      <c r="AG632" t="s">
        <v>2221</v>
      </c>
      <c r="AL632" s="230"/>
      <c r="AM632" s="230"/>
      <c r="AN632" s="230"/>
      <c r="AP632" t="s">
        <v>689</v>
      </c>
      <c r="AW632">
        <v>3090018851</v>
      </c>
    </row>
    <row r="633" spans="1:49" customFormat="1" ht="15" x14ac:dyDescent="0.25">
      <c r="A633">
        <v>424084</v>
      </c>
      <c r="B633" t="s">
        <v>1497</v>
      </c>
      <c r="C633" t="s">
        <v>1498</v>
      </c>
      <c r="D633" t="s">
        <v>1499</v>
      </c>
      <c r="E633" t="s">
        <v>79</v>
      </c>
      <c r="F633" s="148">
        <v>36069</v>
      </c>
      <c r="G633" t="s">
        <v>27</v>
      </c>
      <c r="H633" t="s">
        <v>24</v>
      </c>
      <c r="I633" t="s">
        <v>769</v>
      </c>
      <c r="J633" t="s">
        <v>23</v>
      </c>
      <c r="K633">
        <v>2017</v>
      </c>
      <c r="L633" t="s">
        <v>27</v>
      </c>
      <c r="M633" t="s">
        <v>27</v>
      </c>
      <c r="N633" s="230"/>
      <c r="AG633" t="s">
        <v>2221</v>
      </c>
      <c r="AI633">
        <v>931881724</v>
      </c>
      <c r="AL633" s="230"/>
      <c r="AM633" s="230"/>
      <c r="AN633" s="230"/>
      <c r="AW633">
        <v>1010183306</v>
      </c>
    </row>
    <row r="634" spans="1:49" customFormat="1" ht="15" x14ac:dyDescent="0.25">
      <c r="A634">
        <v>424092</v>
      </c>
      <c r="B634" t="s">
        <v>1500</v>
      </c>
      <c r="C634" t="s">
        <v>1032</v>
      </c>
      <c r="D634" t="s">
        <v>509</v>
      </c>
      <c r="E634" t="s">
        <v>79</v>
      </c>
      <c r="F634" s="148">
        <v>34054</v>
      </c>
      <c r="G634" t="s">
        <v>27</v>
      </c>
      <c r="H634" t="s">
        <v>693</v>
      </c>
      <c r="I634" t="s">
        <v>712</v>
      </c>
      <c r="J634" t="s">
        <v>25</v>
      </c>
      <c r="K634">
        <v>2013</v>
      </c>
      <c r="L634" t="s">
        <v>27</v>
      </c>
      <c r="M634" t="s">
        <v>679</v>
      </c>
      <c r="N634" s="230"/>
      <c r="AG634" t="s">
        <v>2221</v>
      </c>
      <c r="AI634">
        <v>938796194</v>
      </c>
      <c r="AK634" t="s">
        <v>2352</v>
      </c>
      <c r="AL634" s="230"/>
      <c r="AM634" s="230"/>
      <c r="AN634" s="230"/>
      <c r="AW634" t="s">
        <v>2245</v>
      </c>
    </row>
    <row r="635" spans="1:49" customFormat="1" ht="15" x14ac:dyDescent="0.25">
      <c r="A635">
        <v>424129</v>
      </c>
      <c r="B635" t="s">
        <v>1501</v>
      </c>
      <c r="C635" t="s">
        <v>331</v>
      </c>
      <c r="D635" t="s">
        <v>524</v>
      </c>
      <c r="E635" t="s">
        <v>79</v>
      </c>
      <c r="F635" s="148">
        <v>36274</v>
      </c>
      <c r="G635" t="s">
        <v>389</v>
      </c>
      <c r="H635" t="s">
        <v>24</v>
      </c>
      <c r="I635" t="s">
        <v>712</v>
      </c>
      <c r="J635" t="s">
        <v>23</v>
      </c>
      <c r="K635">
        <v>2017</v>
      </c>
      <c r="L635" t="s">
        <v>27</v>
      </c>
      <c r="M635" t="s">
        <v>39</v>
      </c>
      <c r="N635" s="230"/>
      <c r="AG635" t="s">
        <v>2221</v>
      </c>
      <c r="AI635">
        <v>964789921</v>
      </c>
      <c r="AK635" t="s">
        <v>389</v>
      </c>
      <c r="AL635" s="230"/>
      <c r="AM635" s="230"/>
      <c r="AN635" s="230"/>
      <c r="AP635" t="s">
        <v>689</v>
      </c>
      <c r="AW635">
        <v>3330063539</v>
      </c>
    </row>
    <row r="636" spans="1:49" customFormat="1" ht="15" x14ac:dyDescent="0.25">
      <c r="A636">
        <v>424146</v>
      </c>
      <c r="B636" t="s">
        <v>1504</v>
      </c>
      <c r="C636" t="s">
        <v>275</v>
      </c>
      <c r="D636" t="s">
        <v>961</v>
      </c>
      <c r="E636" t="s">
        <v>79</v>
      </c>
      <c r="F636" s="148">
        <v>34433</v>
      </c>
      <c r="G636" t="s">
        <v>27</v>
      </c>
      <c r="H636" t="s">
        <v>24</v>
      </c>
      <c r="I636" t="s">
        <v>712</v>
      </c>
      <c r="J636" t="s">
        <v>23</v>
      </c>
      <c r="K636">
        <v>2012</v>
      </c>
      <c r="L636" t="s">
        <v>27</v>
      </c>
      <c r="M636" t="s">
        <v>27</v>
      </c>
      <c r="N636" s="230"/>
      <c r="AG636" t="s">
        <v>2221</v>
      </c>
      <c r="AI636">
        <v>982302765</v>
      </c>
      <c r="AK636" t="s">
        <v>2308</v>
      </c>
      <c r="AL636" s="230"/>
      <c r="AM636" s="230"/>
      <c r="AN636" s="230"/>
      <c r="AW636">
        <v>1040039717</v>
      </c>
    </row>
    <row r="637" spans="1:49" customFormat="1" ht="15" x14ac:dyDescent="0.25">
      <c r="A637">
        <v>424154</v>
      </c>
      <c r="B637" t="s">
        <v>1505</v>
      </c>
      <c r="C637" t="s">
        <v>515</v>
      </c>
      <c r="D637" t="s">
        <v>1506</v>
      </c>
      <c r="E637" t="s">
        <v>79</v>
      </c>
      <c r="F637" s="148">
        <v>33660</v>
      </c>
      <c r="G637" t="s">
        <v>27</v>
      </c>
      <c r="H637" t="s">
        <v>24</v>
      </c>
      <c r="I637" t="s">
        <v>712</v>
      </c>
      <c r="J637" t="s">
        <v>23</v>
      </c>
      <c r="K637">
        <v>2010</v>
      </c>
      <c r="L637" t="s">
        <v>27</v>
      </c>
      <c r="N637" s="230"/>
      <c r="AG637" t="s">
        <v>2221</v>
      </c>
      <c r="AL637" s="230"/>
      <c r="AM637" s="230"/>
      <c r="AN637" s="230"/>
    </row>
    <row r="638" spans="1:49" customFormat="1" ht="15" x14ac:dyDescent="0.25">
      <c r="A638">
        <v>424159</v>
      </c>
      <c r="B638" t="s">
        <v>1507</v>
      </c>
      <c r="C638" t="s">
        <v>454</v>
      </c>
      <c r="D638" t="s">
        <v>610</v>
      </c>
      <c r="E638" t="s">
        <v>79</v>
      </c>
      <c r="F638" s="148">
        <v>32509</v>
      </c>
      <c r="G638" t="s">
        <v>27</v>
      </c>
      <c r="H638" t="s">
        <v>24</v>
      </c>
      <c r="I638" t="s">
        <v>712</v>
      </c>
      <c r="J638" t="s">
        <v>25</v>
      </c>
      <c r="K638">
        <v>2008</v>
      </c>
      <c r="L638" t="s">
        <v>27</v>
      </c>
      <c r="M638" t="s">
        <v>49</v>
      </c>
      <c r="N638" s="230"/>
      <c r="AG638" t="s">
        <v>2221</v>
      </c>
      <c r="AI638">
        <v>991833687</v>
      </c>
      <c r="AL638" s="230"/>
      <c r="AM638" s="230"/>
      <c r="AN638" s="230"/>
      <c r="AW638">
        <v>5150008269</v>
      </c>
    </row>
    <row r="639" spans="1:49" customFormat="1" ht="15" x14ac:dyDescent="0.25">
      <c r="A639">
        <v>424162</v>
      </c>
      <c r="B639" t="s">
        <v>1508</v>
      </c>
      <c r="C639" t="s">
        <v>1509</v>
      </c>
      <c r="D639" t="s">
        <v>1510</v>
      </c>
      <c r="E639" t="s">
        <v>79</v>
      </c>
      <c r="F639" s="148">
        <v>36039</v>
      </c>
      <c r="G639" t="s">
        <v>848</v>
      </c>
      <c r="H639" t="s">
        <v>24</v>
      </c>
      <c r="I639" t="s">
        <v>712</v>
      </c>
      <c r="J639" t="s">
        <v>25</v>
      </c>
      <c r="K639">
        <v>2016</v>
      </c>
      <c r="L639" t="s">
        <v>39</v>
      </c>
      <c r="N639" s="230"/>
      <c r="AG639" t="s">
        <v>2221</v>
      </c>
      <c r="AL639" s="230"/>
      <c r="AM639" s="230"/>
      <c r="AN639" s="230"/>
      <c r="AP639" t="s">
        <v>689</v>
      </c>
    </row>
    <row r="640" spans="1:49" customFormat="1" ht="15" x14ac:dyDescent="0.25">
      <c r="A640">
        <v>424165</v>
      </c>
      <c r="B640" t="s">
        <v>1511</v>
      </c>
      <c r="C640" t="s">
        <v>277</v>
      </c>
      <c r="D640" t="s">
        <v>1179</v>
      </c>
      <c r="E640" t="s">
        <v>79</v>
      </c>
      <c r="F640" s="148">
        <v>36495</v>
      </c>
      <c r="G640" t="s">
        <v>1471</v>
      </c>
      <c r="H640" t="s">
        <v>24</v>
      </c>
      <c r="I640" t="s">
        <v>712</v>
      </c>
      <c r="J640" t="s">
        <v>23</v>
      </c>
      <c r="K640">
        <v>2017</v>
      </c>
      <c r="L640" t="s">
        <v>39</v>
      </c>
      <c r="M640" t="s">
        <v>39</v>
      </c>
      <c r="N640" s="230"/>
      <c r="AG640" t="s">
        <v>2221</v>
      </c>
      <c r="AL640" s="230"/>
      <c r="AM640" s="230"/>
      <c r="AN640" s="230"/>
      <c r="AP640" t="s">
        <v>689</v>
      </c>
      <c r="AW640">
        <v>3050040734</v>
      </c>
    </row>
    <row r="641" spans="1:49" customFormat="1" ht="15" x14ac:dyDescent="0.25">
      <c r="A641">
        <v>424166</v>
      </c>
      <c r="B641" t="s">
        <v>1512</v>
      </c>
      <c r="C641" t="s">
        <v>1225</v>
      </c>
      <c r="D641" t="s">
        <v>1513</v>
      </c>
      <c r="E641" t="s">
        <v>79</v>
      </c>
      <c r="F641" s="148">
        <v>36526</v>
      </c>
      <c r="G641" t="s">
        <v>27</v>
      </c>
      <c r="H641" t="s">
        <v>24</v>
      </c>
      <c r="I641" t="s">
        <v>712</v>
      </c>
      <c r="J641" t="s">
        <v>25</v>
      </c>
      <c r="K641">
        <v>2017</v>
      </c>
      <c r="L641" t="s">
        <v>27</v>
      </c>
      <c r="M641" t="s">
        <v>27</v>
      </c>
      <c r="N641" s="230"/>
      <c r="AG641" t="s">
        <v>2221</v>
      </c>
      <c r="AI641">
        <v>995870207</v>
      </c>
      <c r="AL641" s="230"/>
      <c r="AM641" s="230"/>
      <c r="AN641" s="230"/>
      <c r="AP641" t="s">
        <v>689</v>
      </c>
      <c r="AW641">
        <v>1010255312</v>
      </c>
    </row>
    <row r="642" spans="1:49" customFormat="1" ht="15" x14ac:dyDescent="0.25">
      <c r="A642">
        <v>424184</v>
      </c>
      <c r="B642" t="s">
        <v>1516</v>
      </c>
      <c r="C642" t="s">
        <v>430</v>
      </c>
      <c r="D642" t="s">
        <v>258</v>
      </c>
      <c r="E642" t="s">
        <v>79</v>
      </c>
      <c r="F642" s="148">
        <v>36211</v>
      </c>
      <c r="G642" t="s">
        <v>27</v>
      </c>
      <c r="H642" t="s">
        <v>77</v>
      </c>
      <c r="I642" t="s">
        <v>712</v>
      </c>
      <c r="J642" t="s">
        <v>25</v>
      </c>
      <c r="K642">
        <v>2017</v>
      </c>
      <c r="L642" t="s">
        <v>27</v>
      </c>
      <c r="M642" t="s">
        <v>679</v>
      </c>
      <c r="N642" s="230"/>
      <c r="AG642" t="s">
        <v>2221</v>
      </c>
      <c r="AL642" s="230"/>
      <c r="AM642" s="230"/>
      <c r="AN642" s="230"/>
      <c r="AP642" t="s">
        <v>689</v>
      </c>
    </row>
    <row r="643" spans="1:49" customFormat="1" ht="15" x14ac:dyDescent="0.25">
      <c r="A643">
        <v>424185</v>
      </c>
      <c r="B643" t="s">
        <v>1517</v>
      </c>
      <c r="C643" t="s">
        <v>257</v>
      </c>
      <c r="D643" t="s">
        <v>1518</v>
      </c>
      <c r="E643" t="s">
        <v>79</v>
      </c>
      <c r="F643" s="148">
        <v>36195</v>
      </c>
      <c r="G643" t="s">
        <v>27</v>
      </c>
      <c r="H643" t="s">
        <v>24</v>
      </c>
      <c r="I643" t="s">
        <v>712</v>
      </c>
      <c r="J643" t="s">
        <v>25</v>
      </c>
      <c r="K643">
        <v>2017</v>
      </c>
      <c r="L643" t="s">
        <v>27</v>
      </c>
      <c r="M643" t="s">
        <v>27</v>
      </c>
      <c r="N643" s="230"/>
      <c r="AG643" t="s">
        <v>2221</v>
      </c>
      <c r="AI643">
        <v>968915486</v>
      </c>
      <c r="AL643" s="230"/>
      <c r="AM643" s="230"/>
      <c r="AN643" s="230"/>
      <c r="AP643" t="s">
        <v>689</v>
      </c>
      <c r="AW643">
        <v>1010632396</v>
      </c>
    </row>
    <row r="644" spans="1:49" customFormat="1" ht="15" x14ac:dyDescent="0.25">
      <c r="A644">
        <v>424189</v>
      </c>
      <c r="B644" t="s">
        <v>1519</v>
      </c>
      <c r="C644" t="s">
        <v>623</v>
      </c>
      <c r="D644" t="s">
        <v>2353</v>
      </c>
      <c r="E644" t="s">
        <v>79</v>
      </c>
      <c r="F644" s="148">
        <v>34332</v>
      </c>
      <c r="I644" t="s">
        <v>712</v>
      </c>
      <c r="N644" s="230"/>
      <c r="AL644" s="230"/>
      <c r="AM644" s="230"/>
      <c r="AN644" s="230"/>
    </row>
    <row r="645" spans="1:49" customFormat="1" ht="15" x14ac:dyDescent="0.25">
      <c r="A645">
        <v>424197</v>
      </c>
      <c r="B645" t="s">
        <v>1520</v>
      </c>
      <c r="C645" t="s">
        <v>307</v>
      </c>
      <c r="D645" t="s">
        <v>324</v>
      </c>
      <c r="E645" t="s">
        <v>79</v>
      </c>
      <c r="F645" s="148">
        <v>34520</v>
      </c>
      <c r="G645" t="s">
        <v>27</v>
      </c>
      <c r="H645" t="s">
        <v>24</v>
      </c>
      <c r="I645" t="s">
        <v>712</v>
      </c>
      <c r="J645" t="s">
        <v>25</v>
      </c>
      <c r="K645">
        <v>2012</v>
      </c>
      <c r="L645" t="s">
        <v>39</v>
      </c>
      <c r="M645" t="s">
        <v>59</v>
      </c>
      <c r="N645" s="230"/>
      <c r="AG645" t="s">
        <v>2221</v>
      </c>
      <c r="AL645" s="230"/>
      <c r="AM645" s="230"/>
      <c r="AN645" s="230"/>
      <c r="AW645">
        <v>7010028090</v>
      </c>
    </row>
    <row r="646" spans="1:49" customFormat="1" ht="15" x14ac:dyDescent="0.25">
      <c r="A646">
        <v>424213</v>
      </c>
      <c r="B646" t="s">
        <v>1522</v>
      </c>
      <c r="C646" t="s">
        <v>1523</v>
      </c>
      <c r="D646" t="s">
        <v>359</v>
      </c>
      <c r="E646" t="s">
        <v>78</v>
      </c>
      <c r="F646" s="148">
        <v>36271</v>
      </c>
      <c r="G646" t="s">
        <v>27</v>
      </c>
      <c r="H646" t="s">
        <v>24</v>
      </c>
      <c r="I646" t="s">
        <v>712</v>
      </c>
      <c r="J646" t="s">
        <v>25</v>
      </c>
      <c r="K646">
        <v>2017</v>
      </c>
      <c r="L646" t="s">
        <v>39</v>
      </c>
      <c r="M646" t="s">
        <v>49</v>
      </c>
      <c r="N646" s="230"/>
      <c r="AG646" t="s">
        <v>475</v>
      </c>
      <c r="AI646">
        <v>997804055</v>
      </c>
      <c r="AK646" t="s">
        <v>848</v>
      </c>
      <c r="AL646" s="230"/>
      <c r="AM646" s="230"/>
      <c r="AN646" s="230"/>
      <c r="AW646">
        <v>5150025994</v>
      </c>
    </row>
    <row r="647" spans="1:49" customFormat="1" ht="15" x14ac:dyDescent="0.25">
      <c r="A647">
        <v>424215</v>
      </c>
      <c r="B647" t="s">
        <v>1524</v>
      </c>
      <c r="C647" t="s">
        <v>947</v>
      </c>
      <c r="D647" t="s">
        <v>266</v>
      </c>
      <c r="E647" t="s">
        <v>78</v>
      </c>
      <c r="F647" s="148">
        <v>31571</v>
      </c>
      <c r="I647" t="s">
        <v>712</v>
      </c>
      <c r="N647" s="230"/>
      <c r="AL647" s="230"/>
      <c r="AM647" s="230"/>
      <c r="AN647" s="230"/>
    </row>
    <row r="648" spans="1:49" customFormat="1" ht="15" x14ac:dyDescent="0.25">
      <c r="A648">
        <v>424219</v>
      </c>
      <c r="B648" t="s">
        <v>1525</v>
      </c>
      <c r="C648" t="s">
        <v>1193</v>
      </c>
      <c r="D648" t="s">
        <v>435</v>
      </c>
      <c r="E648" t="s">
        <v>78</v>
      </c>
      <c r="F648" s="148">
        <v>35796</v>
      </c>
      <c r="G648" t="s">
        <v>27</v>
      </c>
      <c r="H648" t="s">
        <v>24</v>
      </c>
      <c r="I648" t="s">
        <v>712</v>
      </c>
      <c r="J648" t="s">
        <v>23</v>
      </c>
      <c r="K648">
        <v>2017</v>
      </c>
      <c r="L648" t="s">
        <v>27</v>
      </c>
      <c r="M648" t="s">
        <v>27</v>
      </c>
      <c r="N648" s="230"/>
      <c r="AG648" t="s">
        <v>2242</v>
      </c>
      <c r="AI648">
        <v>940905624</v>
      </c>
      <c r="AK648" t="s">
        <v>27</v>
      </c>
      <c r="AL648" s="230"/>
      <c r="AM648" s="230"/>
      <c r="AN648" s="230"/>
      <c r="AW648">
        <v>1030018780</v>
      </c>
    </row>
    <row r="649" spans="1:49" customFormat="1" ht="15" x14ac:dyDescent="0.25">
      <c r="A649">
        <v>424226</v>
      </c>
      <c r="B649" t="s">
        <v>1526</v>
      </c>
      <c r="C649" t="s">
        <v>747</v>
      </c>
      <c r="D649" t="s">
        <v>1527</v>
      </c>
      <c r="E649" t="s">
        <v>78</v>
      </c>
      <c r="F649" s="148">
        <v>36385</v>
      </c>
      <c r="G649" t="s">
        <v>27</v>
      </c>
      <c r="H649" t="s">
        <v>24</v>
      </c>
      <c r="I649" t="s">
        <v>712</v>
      </c>
      <c r="J649" t="s">
        <v>23</v>
      </c>
      <c r="K649">
        <v>2017</v>
      </c>
      <c r="L649" t="s">
        <v>27</v>
      </c>
      <c r="M649" t="s">
        <v>27</v>
      </c>
      <c r="N649" s="230"/>
      <c r="AI649">
        <v>994662536</v>
      </c>
      <c r="AL649" s="230"/>
      <c r="AM649" s="230"/>
      <c r="AN649" s="230"/>
      <c r="AW649">
        <v>1020186544</v>
      </c>
    </row>
    <row r="650" spans="1:49" customFormat="1" ht="15" x14ac:dyDescent="0.25">
      <c r="A650">
        <v>424231</v>
      </c>
      <c r="B650" t="s">
        <v>1528</v>
      </c>
      <c r="C650" t="s">
        <v>451</v>
      </c>
      <c r="D650" t="s">
        <v>255</v>
      </c>
      <c r="E650" t="s">
        <v>79</v>
      </c>
      <c r="F650" s="148">
        <v>35216</v>
      </c>
      <c r="G650" t="s">
        <v>870</v>
      </c>
      <c r="H650" t="s">
        <v>24</v>
      </c>
      <c r="I650" t="s">
        <v>712</v>
      </c>
      <c r="L650" t="s">
        <v>74</v>
      </c>
      <c r="N650" s="230"/>
      <c r="AG650" t="s">
        <v>2221</v>
      </c>
      <c r="AL650" s="230"/>
      <c r="AM650" s="230"/>
      <c r="AN650" s="230"/>
      <c r="AP650" t="s">
        <v>689</v>
      </c>
    </row>
    <row r="651" spans="1:49" customFormat="1" ht="15" x14ac:dyDescent="0.25">
      <c r="A651">
        <v>424232</v>
      </c>
      <c r="B651" t="s">
        <v>1529</v>
      </c>
      <c r="C651" t="s">
        <v>331</v>
      </c>
      <c r="D651" t="s">
        <v>1530</v>
      </c>
      <c r="E651" t="s">
        <v>79</v>
      </c>
      <c r="F651" s="148">
        <v>35704</v>
      </c>
      <c r="G651" t="s">
        <v>74</v>
      </c>
      <c r="H651" t="s">
        <v>24</v>
      </c>
      <c r="I651" t="s">
        <v>712</v>
      </c>
      <c r="J651" t="s">
        <v>25</v>
      </c>
      <c r="K651">
        <v>2015</v>
      </c>
      <c r="L651" t="s">
        <v>74</v>
      </c>
      <c r="N651" s="230"/>
      <c r="AG651" t="s">
        <v>2221</v>
      </c>
      <c r="AI651">
        <v>930706618</v>
      </c>
      <c r="AK651" t="s">
        <v>74</v>
      </c>
      <c r="AL651" s="230"/>
      <c r="AM651" s="230"/>
      <c r="AN651" s="230"/>
      <c r="AP651" t="s">
        <v>689</v>
      </c>
      <c r="AW651">
        <v>13090001119</v>
      </c>
    </row>
    <row r="652" spans="1:49" customFormat="1" ht="15" x14ac:dyDescent="0.25">
      <c r="A652">
        <v>424246</v>
      </c>
      <c r="B652" t="s">
        <v>1532</v>
      </c>
      <c r="C652" t="s">
        <v>747</v>
      </c>
      <c r="D652" t="s">
        <v>435</v>
      </c>
      <c r="E652" t="s">
        <v>79</v>
      </c>
      <c r="F652" s="148">
        <v>35796</v>
      </c>
      <c r="I652" t="s">
        <v>712</v>
      </c>
      <c r="N652" s="230"/>
      <c r="AL652" s="230"/>
      <c r="AM652" s="230"/>
      <c r="AN652" s="230"/>
      <c r="AP652" t="s">
        <v>689</v>
      </c>
    </row>
    <row r="653" spans="1:49" customFormat="1" ht="15" x14ac:dyDescent="0.25">
      <c r="A653">
        <v>424252</v>
      </c>
      <c r="B653" t="s">
        <v>1533</v>
      </c>
      <c r="C653" t="s">
        <v>259</v>
      </c>
      <c r="D653" t="s">
        <v>502</v>
      </c>
      <c r="E653" t="s">
        <v>79</v>
      </c>
      <c r="F653" s="148">
        <v>35871</v>
      </c>
      <c r="G653" t="s">
        <v>657</v>
      </c>
      <c r="H653" t="s">
        <v>24</v>
      </c>
      <c r="I653" t="s">
        <v>712</v>
      </c>
      <c r="J653" t="s">
        <v>25</v>
      </c>
      <c r="K653">
        <v>2017</v>
      </c>
      <c r="L653" t="s">
        <v>39</v>
      </c>
      <c r="N653" s="230"/>
      <c r="AG653" t="s">
        <v>2221</v>
      </c>
      <c r="AI653">
        <v>940323482</v>
      </c>
      <c r="AK653" t="s">
        <v>74</v>
      </c>
      <c r="AL653" s="230"/>
      <c r="AM653" s="230"/>
      <c r="AN653" s="230"/>
      <c r="AP653" t="s">
        <v>689</v>
      </c>
      <c r="AW653">
        <v>13020017258</v>
      </c>
    </row>
    <row r="654" spans="1:49" customFormat="1" ht="15" x14ac:dyDescent="0.25">
      <c r="A654">
        <v>424259</v>
      </c>
      <c r="B654" t="s">
        <v>1535</v>
      </c>
      <c r="C654" t="s">
        <v>1428</v>
      </c>
      <c r="D654" t="s">
        <v>364</v>
      </c>
      <c r="E654" t="s">
        <v>78</v>
      </c>
      <c r="F654" s="148">
        <v>36138</v>
      </c>
      <c r="G654" t="s">
        <v>1536</v>
      </c>
      <c r="H654" t="s">
        <v>24</v>
      </c>
      <c r="I654" t="s">
        <v>712</v>
      </c>
      <c r="J654" t="s">
        <v>25</v>
      </c>
      <c r="K654">
        <v>2016</v>
      </c>
      <c r="L654" t="s">
        <v>27</v>
      </c>
      <c r="M654" t="s">
        <v>27</v>
      </c>
      <c r="N654" s="230"/>
      <c r="AG654" t="s">
        <v>2295</v>
      </c>
      <c r="AI654">
        <v>946148437</v>
      </c>
      <c r="AK654" t="s">
        <v>27</v>
      </c>
      <c r="AL654" s="230"/>
      <c r="AM654" s="230"/>
      <c r="AN654" s="230"/>
      <c r="AW654">
        <v>1040285846</v>
      </c>
    </row>
    <row r="655" spans="1:49" customFormat="1" ht="15" x14ac:dyDescent="0.25">
      <c r="A655">
        <v>424268</v>
      </c>
      <c r="B655" t="s">
        <v>1537</v>
      </c>
      <c r="C655" t="s">
        <v>462</v>
      </c>
      <c r="D655" t="s">
        <v>266</v>
      </c>
      <c r="E655" t="s">
        <v>78</v>
      </c>
      <c r="F655" s="148">
        <v>36011</v>
      </c>
      <c r="G655" t="s">
        <v>27</v>
      </c>
      <c r="H655" t="s">
        <v>24</v>
      </c>
      <c r="I655" t="s">
        <v>712</v>
      </c>
      <c r="J655" t="s">
        <v>25</v>
      </c>
      <c r="K655">
        <v>2016</v>
      </c>
      <c r="L655" t="s">
        <v>76</v>
      </c>
      <c r="N655" s="230"/>
      <c r="AI655">
        <v>937916445</v>
      </c>
      <c r="AL655" s="230"/>
      <c r="AM655" s="230"/>
      <c r="AN655" s="230"/>
    </row>
    <row r="656" spans="1:49" customFormat="1" ht="15" x14ac:dyDescent="0.25">
      <c r="A656">
        <v>424284</v>
      </c>
      <c r="B656" t="s">
        <v>1538</v>
      </c>
      <c r="C656" t="s">
        <v>465</v>
      </c>
      <c r="D656" t="s">
        <v>295</v>
      </c>
      <c r="E656" t="s">
        <v>78</v>
      </c>
      <c r="F656" s="148">
        <v>35871</v>
      </c>
      <c r="I656" t="s">
        <v>712</v>
      </c>
      <c r="N656" s="230"/>
      <c r="AL656" s="230"/>
      <c r="AM656" s="230"/>
      <c r="AN656" s="230"/>
    </row>
    <row r="657" spans="1:49" customFormat="1" ht="15" x14ac:dyDescent="0.25">
      <c r="A657">
        <v>424295</v>
      </c>
      <c r="B657" t="s">
        <v>1539</v>
      </c>
      <c r="C657" t="s">
        <v>367</v>
      </c>
      <c r="D657" t="s">
        <v>300</v>
      </c>
      <c r="E657" t="s">
        <v>79</v>
      </c>
      <c r="F657" s="148">
        <v>33979</v>
      </c>
      <c r="G657" t="s">
        <v>27</v>
      </c>
      <c r="H657" t="s">
        <v>24</v>
      </c>
      <c r="I657" t="s">
        <v>712</v>
      </c>
      <c r="J657" t="s">
        <v>25</v>
      </c>
      <c r="K657">
        <v>2010</v>
      </c>
      <c r="L657" t="s">
        <v>27</v>
      </c>
      <c r="M657" t="s">
        <v>46</v>
      </c>
      <c r="N657" s="230"/>
      <c r="AG657" t="s">
        <v>2221</v>
      </c>
      <c r="AI657">
        <v>930526586</v>
      </c>
      <c r="AL657" s="230"/>
      <c r="AM657" s="230"/>
      <c r="AN657" s="230"/>
      <c r="AW657">
        <v>4230011529</v>
      </c>
    </row>
    <row r="658" spans="1:49" customFormat="1" ht="15" x14ac:dyDescent="0.25">
      <c r="A658">
        <v>424318</v>
      </c>
      <c r="B658" t="s">
        <v>972</v>
      </c>
      <c r="C658" t="s">
        <v>273</v>
      </c>
      <c r="D658" t="s">
        <v>1540</v>
      </c>
      <c r="E658" t="s">
        <v>78</v>
      </c>
      <c r="F658" s="148">
        <v>29221</v>
      </c>
      <c r="G658" t="s">
        <v>27</v>
      </c>
      <c r="H658" t="s">
        <v>24</v>
      </c>
      <c r="I658" t="s">
        <v>712</v>
      </c>
      <c r="J658" t="s">
        <v>25</v>
      </c>
      <c r="K658">
        <v>1998</v>
      </c>
      <c r="L658" t="s">
        <v>76</v>
      </c>
      <c r="N658" s="230"/>
      <c r="AL658" s="230"/>
      <c r="AM658" s="230"/>
      <c r="AN658" s="230"/>
      <c r="AW658">
        <v>14050049113</v>
      </c>
    </row>
    <row r="659" spans="1:49" customFormat="1" ht="15" x14ac:dyDescent="0.25">
      <c r="A659">
        <v>424340</v>
      </c>
      <c r="B659" t="s">
        <v>1541</v>
      </c>
      <c r="C659" t="s">
        <v>1542</v>
      </c>
      <c r="D659" t="s">
        <v>349</v>
      </c>
      <c r="E659" t="s">
        <v>78</v>
      </c>
      <c r="F659" s="148">
        <v>34844</v>
      </c>
      <c r="G659" t="s">
        <v>350</v>
      </c>
      <c r="H659" t="s">
        <v>24</v>
      </c>
      <c r="I659" t="s">
        <v>769</v>
      </c>
      <c r="K659">
        <v>2013</v>
      </c>
      <c r="L659" t="s">
        <v>56</v>
      </c>
      <c r="M659" t="s">
        <v>49</v>
      </c>
      <c r="N659" s="230"/>
      <c r="AG659" t="s">
        <v>475</v>
      </c>
      <c r="AI659">
        <v>932609609</v>
      </c>
      <c r="AK659" t="s">
        <v>243</v>
      </c>
      <c r="AL659" s="230"/>
      <c r="AM659" s="230"/>
      <c r="AN659" s="230"/>
      <c r="AW659">
        <v>5150050029</v>
      </c>
    </row>
    <row r="660" spans="1:49" customFormat="1" ht="15" x14ac:dyDescent="0.25">
      <c r="A660">
        <v>424349</v>
      </c>
      <c r="B660" t="s">
        <v>1543</v>
      </c>
      <c r="C660" t="s">
        <v>292</v>
      </c>
      <c r="D660" t="s">
        <v>1544</v>
      </c>
      <c r="E660" t="s">
        <v>78</v>
      </c>
      <c r="F660" s="148">
        <v>36473</v>
      </c>
      <c r="I660" t="s">
        <v>712</v>
      </c>
      <c r="N660" s="230"/>
      <c r="AL660" s="230"/>
      <c r="AM660" s="230"/>
      <c r="AN660" s="230"/>
    </row>
    <row r="661" spans="1:49" customFormat="1" ht="15" x14ac:dyDescent="0.25">
      <c r="A661">
        <v>424366</v>
      </c>
      <c r="B661" t="s">
        <v>1545</v>
      </c>
      <c r="C661" t="s">
        <v>367</v>
      </c>
      <c r="D661" t="s">
        <v>265</v>
      </c>
      <c r="E661" t="s">
        <v>78</v>
      </c>
      <c r="F661" s="148">
        <v>36161</v>
      </c>
      <c r="G661" t="s">
        <v>27</v>
      </c>
      <c r="H661" t="s">
        <v>24</v>
      </c>
      <c r="I661" t="s">
        <v>712</v>
      </c>
      <c r="J661" t="s">
        <v>23</v>
      </c>
      <c r="K661">
        <v>2016</v>
      </c>
      <c r="L661" t="s">
        <v>243</v>
      </c>
      <c r="M661" t="s">
        <v>27</v>
      </c>
      <c r="N661" s="230"/>
      <c r="AG661" t="s">
        <v>243</v>
      </c>
      <c r="AI661">
        <v>945116688</v>
      </c>
      <c r="AK661" t="s">
        <v>27</v>
      </c>
      <c r="AL661" s="230"/>
      <c r="AM661" s="230"/>
      <c r="AN661" s="230"/>
      <c r="AP661" t="s">
        <v>689</v>
      </c>
      <c r="AW661">
        <v>1010187217</v>
      </c>
    </row>
    <row r="662" spans="1:49" customFormat="1" ht="15" x14ac:dyDescent="0.25">
      <c r="A662">
        <v>424387</v>
      </c>
      <c r="B662" t="s">
        <v>1546</v>
      </c>
      <c r="C662" t="s">
        <v>394</v>
      </c>
      <c r="D662" t="s">
        <v>300</v>
      </c>
      <c r="E662" t="s">
        <v>78</v>
      </c>
      <c r="F662" s="148">
        <v>33979</v>
      </c>
      <c r="I662" t="s">
        <v>712</v>
      </c>
      <c r="N662" s="230"/>
      <c r="AL662" s="230"/>
      <c r="AM662" s="230"/>
      <c r="AN662" s="230"/>
    </row>
    <row r="663" spans="1:49" customFormat="1" ht="15" x14ac:dyDescent="0.25">
      <c r="A663">
        <v>424410</v>
      </c>
      <c r="B663" t="s">
        <v>1547</v>
      </c>
      <c r="C663" t="s">
        <v>1548</v>
      </c>
      <c r="D663" t="s">
        <v>279</v>
      </c>
      <c r="E663" t="s">
        <v>78</v>
      </c>
      <c r="F663" s="148">
        <v>35819</v>
      </c>
      <c r="G663" t="s">
        <v>27</v>
      </c>
      <c r="H663" t="s">
        <v>24</v>
      </c>
      <c r="I663" t="s">
        <v>712</v>
      </c>
      <c r="J663" t="s">
        <v>23</v>
      </c>
      <c r="K663">
        <v>2006</v>
      </c>
      <c r="L663" t="s">
        <v>27</v>
      </c>
      <c r="M663" t="s">
        <v>56</v>
      </c>
      <c r="N663" s="230"/>
      <c r="AI663">
        <v>993993052</v>
      </c>
      <c r="AL663" s="230"/>
      <c r="AM663" s="230"/>
      <c r="AN663" s="230"/>
      <c r="AW663">
        <v>6200067869</v>
      </c>
    </row>
    <row r="664" spans="1:49" customFormat="1" ht="15" x14ac:dyDescent="0.25">
      <c r="A664">
        <v>424424</v>
      </c>
      <c r="B664" t="s">
        <v>1549</v>
      </c>
      <c r="C664" t="s">
        <v>471</v>
      </c>
      <c r="D664" t="s">
        <v>334</v>
      </c>
      <c r="E664" t="s">
        <v>79</v>
      </c>
      <c r="F664" s="148">
        <v>35797</v>
      </c>
      <c r="G664" t="s">
        <v>445</v>
      </c>
      <c r="H664" t="s">
        <v>24</v>
      </c>
      <c r="I664" t="s">
        <v>712</v>
      </c>
      <c r="J664" t="s">
        <v>23</v>
      </c>
      <c r="K664">
        <v>2016</v>
      </c>
      <c r="L664" t="s">
        <v>39</v>
      </c>
      <c r="M664" t="s">
        <v>39</v>
      </c>
      <c r="N664" s="230"/>
      <c r="AG664" t="s">
        <v>2221</v>
      </c>
      <c r="AL664" s="230"/>
      <c r="AM664" s="230"/>
      <c r="AN664" s="230"/>
      <c r="AP664" t="s">
        <v>689</v>
      </c>
      <c r="AW664">
        <v>3060003152</v>
      </c>
    </row>
    <row r="665" spans="1:49" customFormat="1" ht="15" x14ac:dyDescent="0.25">
      <c r="A665">
        <v>424426</v>
      </c>
      <c r="B665" t="s">
        <v>1550</v>
      </c>
      <c r="C665" t="s">
        <v>270</v>
      </c>
      <c r="D665" t="s">
        <v>267</v>
      </c>
      <c r="E665" t="s">
        <v>79</v>
      </c>
      <c r="F665" s="148">
        <v>33508</v>
      </c>
      <c r="G665" t="s">
        <v>27</v>
      </c>
      <c r="H665" t="s">
        <v>24</v>
      </c>
      <c r="I665" t="s">
        <v>712</v>
      </c>
      <c r="J665" t="s">
        <v>25</v>
      </c>
      <c r="K665">
        <v>2009</v>
      </c>
      <c r="L665" t="s">
        <v>243</v>
      </c>
      <c r="N665" s="230"/>
      <c r="AG665" t="s">
        <v>2221</v>
      </c>
      <c r="AI665">
        <v>986676389</v>
      </c>
      <c r="AK665" t="s">
        <v>27</v>
      </c>
      <c r="AL665" s="230"/>
      <c r="AM665" s="230"/>
      <c r="AN665" s="230"/>
      <c r="AW665">
        <v>10240016423</v>
      </c>
    </row>
    <row r="666" spans="1:49" customFormat="1" ht="15" x14ac:dyDescent="0.25">
      <c r="A666">
        <v>424438</v>
      </c>
      <c r="B666" t="s">
        <v>1551</v>
      </c>
      <c r="C666" t="s">
        <v>1552</v>
      </c>
      <c r="D666" t="s">
        <v>405</v>
      </c>
      <c r="E666" t="s">
        <v>79</v>
      </c>
      <c r="F666" s="148">
        <v>34754</v>
      </c>
      <c r="G666" t="s">
        <v>27</v>
      </c>
      <c r="H666" t="s">
        <v>24</v>
      </c>
      <c r="I666" t="s">
        <v>712</v>
      </c>
      <c r="J666" t="s">
        <v>23</v>
      </c>
      <c r="K666">
        <v>2015</v>
      </c>
      <c r="L666" t="s">
        <v>27</v>
      </c>
      <c r="M666" t="s">
        <v>27</v>
      </c>
      <c r="N666" s="230"/>
      <c r="AG666" t="s">
        <v>2221</v>
      </c>
      <c r="AL666" s="230"/>
      <c r="AM666" s="230"/>
      <c r="AN666" s="230"/>
      <c r="AP666" t="s">
        <v>689</v>
      </c>
      <c r="AW666">
        <v>1010382216</v>
      </c>
    </row>
    <row r="667" spans="1:49" customFormat="1" ht="15" x14ac:dyDescent="0.25">
      <c r="A667">
        <v>424442</v>
      </c>
      <c r="B667" t="s">
        <v>1555</v>
      </c>
      <c r="C667" t="s">
        <v>1556</v>
      </c>
      <c r="D667" t="s">
        <v>1179</v>
      </c>
      <c r="E667" t="s">
        <v>79</v>
      </c>
      <c r="F667" s="148">
        <v>33970</v>
      </c>
      <c r="G667" t="s">
        <v>272</v>
      </c>
      <c r="H667" t="s">
        <v>24</v>
      </c>
      <c r="I667" t="s">
        <v>712</v>
      </c>
      <c r="J667" t="s">
        <v>23</v>
      </c>
      <c r="K667">
        <v>2011</v>
      </c>
      <c r="L667" t="s">
        <v>39</v>
      </c>
      <c r="M667" t="s">
        <v>39</v>
      </c>
      <c r="N667" s="230"/>
      <c r="O667">
        <v>922</v>
      </c>
      <c r="P667" s="148">
        <v>45757</v>
      </c>
      <c r="Q667">
        <v>70000</v>
      </c>
      <c r="AG667" t="s">
        <v>2221</v>
      </c>
      <c r="AL667" s="230"/>
      <c r="AM667" s="230"/>
      <c r="AN667" s="230"/>
      <c r="AW667">
        <v>3010066583</v>
      </c>
    </row>
    <row r="668" spans="1:49" customFormat="1" ht="15" x14ac:dyDescent="0.25">
      <c r="A668">
        <v>424445</v>
      </c>
      <c r="B668" t="s">
        <v>1557</v>
      </c>
      <c r="C668" t="s">
        <v>307</v>
      </c>
      <c r="D668" t="s">
        <v>316</v>
      </c>
      <c r="E668" t="s">
        <v>79</v>
      </c>
      <c r="F668" s="148">
        <v>35796</v>
      </c>
      <c r="G668" t="s">
        <v>27</v>
      </c>
      <c r="H668" t="s">
        <v>24</v>
      </c>
      <c r="I668" t="s">
        <v>712</v>
      </c>
      <c r="J668" t="s">
        <v>23</v>
      </c>
      <c r="K668">
        <v>2015</v>
      </c>
      <c r="L668" t="s">
        <v>27</v>
      </c>
      <c r="M668" t="s">
        <v>27</v>
      </c>
      <c r="N668" s="230"/>
      <c r="AG668" t="s">
        <v>2221</v>
      </c>
      <c r="AI668">
        <v>969834008</v>
      </c>
      <c r="AK668" t="s">
        <v>2354</v>
      </c>
      <c r="AL668" s="230"/>
      <c r="AM668" s="230"/>
      <c r="AN668" s="230"/>
      <c r="AW668">
        <v>1040308560</v>
      </c>
    </row>
    <row r="669" spans="1:49" customFormat="1" ht="15" x14ac:dyDescent="0.25">
      <c r="A669">
        <v>424450</v>
      </c>
      <c r="B669" t="s">
        <v>2205</v>
      </c>
      <c r="C669" t="s">
        <v>382</v>
      </c>
      <c r="D669" t="s">
        <v>421</v>
      </c>
      <c r="E669" t="s">
        <v>78</v>
      </c>
      <c r="F669" s="148">
        <v>0</v>
      </c>
      <c r="I669" t="s">
        <v>712</v>
      </c>
      <c r="M669" t="s">
        <v>679</v>
      </c>
      <c r="N669" s="230"/>
      <c r="AG669" t="s">
        <v>2221</v>
      </c>
      <c r="AL669" s="230"/>
      <c r="AM669" s="230"/>
      <c r="AN669" s="230"/>
    </row>
    <row r="670" spans="1:49" customFormat="1" ht="15" x14ac:dyDescent="0.25">
      <c r="A670">
        <v>424458</v>
      </c>
      <c r="B670" t="s">
        <v>1558</v>
      </c>
      <c r="C670" t="s">
        <v>1559</v>
      </c>
      <c r="D670" t="s">
        <v>388</v>
      </c>
      <c r="E670" t="s">
        <v>79</v>
      </c>
      <c r="F670" s="148">
        <v>34700</v>
      </c>
      <c r="G670" t="s">
        <v>27</v>
      </c>
      <c r="H670" t="s">
        <v>24</v>
      </c>
      <c r="I670" t="s">
        <v>712</v>
      </c>
      <c r="J670" t="s">
        <v>25</v>
      </c>
      <c r="K670">
        <v>2014</v>
      </c>
      <c r="L670" t="s">
        <v>27</v>
      </c>
      <c r="M670" t="s">
        <v>27</v>
      </c>
      <c r="N670" s="230"/>
      <c r="AG670" t="s">
        <v>2221</v>
      </c>
      <c r="AI670">
        <v>982004794</v>
      </c>
      <c r="AK670" t="s">
        <v>2355</v>
      </c>
      <c r="AL670" s="230"/>
      <c r="AM670" s="230"/>
      <c r="AN670" s="230"/>
      <c r="AW670">
        <v>1020274565</v>
      </c>
    </row>
    <row r="671" spans="1:49" customFormat="1" ht="15" x14ac:dyDescent="0.25">
      <c r="A671">
        <v>424465</v>
      </c>
      <c r="B671" t="s">
        <v>1560</v>
      </c>
      <c r="C671" t="s">
        <v>352</v>
      </c>
      <c r="D671" t="s">
        <v>1561</v>
      </c>
      <c r="E671" t="s">
        <v>79</v>
      </c>
      <c r="F671" s="148">
        <v>33970</v>
      </c>
      <c r="I671" t="s">
        <v>712</v>
      </c>
      <c r="N671" s="230"/>
      <c r="AL671" s="230"/>
      <c r="AM671" s="230"/>
      <c r="AN671" s="230"/>
    </row>
    <row r="672" spans="1:49" customFormat="1" ht="15" x14ac:dyDescent="0.25">
      <c r="A672">
        <v>424468</v>
      </c>
      <c r="B672" t="s">
        <v>1562</v>
      </c>
      <c r="C672" t="s">
        <v>605</v>
      </c>
      <c r="D672" t="s">
        <v>425</v>
      </c>
      <c r="E672" t="s">
        <v>79</v>
      </c>
      <c r="F672" s="148">
        <v>35271</v>
      </c>
      <c r="G672" t="s">
        <v>27</v>
      </c>
      <c r="H672" t="s">
        <v>24</v>
      </c>
      <c r="I672" t="s">
        <v>769</v>
      </c>
      <c r="J672" t="s">
        <v>25</v>
      </c>
      <c r="K672">
        <v>2014</v>
      </c>
      <c r="L672" t="s">
        <v>243</v>
      </c>
      <c r="M672" t="s">
        <v>27</v>
      </c>
      <c r="N672" s="230"/>
      <c r="AG672" t="s">
        <v>2221</v>
      </c>
      <c r="AI672">
        <v>943969975</v>
      </c>
      <c r="AK672" t="s">
        <v>27</v>
      </c>
      <c r="AL672" s="230"/>
      <c r="AM672" s="230"/>
      <c r="AN672" s="230"/>
      <c r="AP672" t="s">
        <v>689</v>
      </c>
      <c r="AW672">
        <v>1010653261</v>
      </c>
    </row>
    <row r="673" spans="1:49" customFormat="1" ht="15" x14ac:dyDescent="0.25">
      <c r="A673">
        <v>424474</v>
      </c>
      <c r="B673" t="s">
        <v>1563</v>
      </c>
      <c r="C673" t="s">
        <v>574</v>
      </c>
      <c r="D673" t="s">
        <v>609</v>
      </c>
      <c r="E673" t="s">
        <v>79</v>
      </c>
      <c r="F673" s="148">
        <v>31795</v>
      </c>
      <c r="G673" t="s">
        <v>532</v>
      </c>
      <c r="H673" t="s">
        <v>24</v>
      </c>
      <c r="I673" t="s">
        <v>712</v>
      </c>
      <c r="J673" t="s">
        <v>25</v>
      </c>
      <c r="K673">
        <v>2004</v>
      </c>
      <c r="L673" t="s">
        <v>532</v>
      </c>
      <c r="M673" t="s">
        <v>49</v>
      </c>
      <c r="N673" s="230"/>
      <c r="AG673" t="s">
        <v>2221</v>
      </c>
      <c r="AI673">
        <v>936291189</v>
      </c>
      <c r="AK673" t="s">
        <v>243</v>
      </c>
      <c r="AL673" s="230"/>
      <c r="AM673" s="230"/>
      <c r="AN673" s="230"/>
      <c r="AW673">
        <v>5010223651</v>
      </c>
    </row>
    <row r="674" spans="1:49" customFormat="1" ht="15" x14ac:dyDescent="0.25">
      <c r="A674">
        <v>424506</v>
      </c>
      <c r="B674" t="s">
        <v>1564</v>
      </c>
      <c r="C674" t="s">
        <v>459</v>
      </c>
      <c r="D674" t="s">
        <v>386</v>
      </c>
      <c r="E674" t="s">
        <v>79</v>
      </c>
      <c r="F674" s="148">
        <v>35823</v>
      </c>
      <c r="G674" t="s">
        <v>27</v>
      </c>
      <c r="H674" t="s">
        <v>24</v>
      </c>
      <c r="I674" t="s">
        <v>712</v>
      </c>
      <c r="J674" t="s">
        <v>25</v>
      </c>
      <c r="K674">
        <v>2016</v>
      </c>
      <c r="L674" t="s">
        <v>243</v>
      </c>
      <c r="M674" t="s">
        <v>27</v>
      </c>
      <c r="N674" s="230"/>
      <c r="AG674" t="s">
        <v>2221</v>
      </c>
      <c r="AI674">
        <v>937887015</v>
      </c>
      <c r="AK674" t="s">
        <v>2226</v>
      </c>
      <c r="AL674" s="230"/>
      <c r="AM674" s="230"/>
      <c r="AN674" s="230"/>
      <c r="AW674">
        <v>1030145321</v>
      </c>
    </row>
    <row r="675" spans="1:49" customFormat="1" ht="15" x14ac:dyDescent="0.25">
      <c r="A675">
        <v>424510</v>
      </c>
      <c r="B675" t="s">
        <v>1565</v>
      </c>
      <c r="C675" t="s">
        <v>552</v>
      </c>
      <c r="D675" t="s">
        <v>245</v>
      </c>
      <c r="E675" t="s">
        <v>79</v>
      </c>
      <c r="F675" s="148">
        <v>33242</v>
      </c>
      <c r="G675" t="s">
        <v>27</v>
      </c>
      <c r="H675" t="s">
        <v>24</v>
      </c>
      <c r="I675" t="s">
        <v>712</v>
      </c>
      <c r="J675" t="s">
        <v>23</v>
      </c>
      <c r="K675">
        <v>2009</v>
      </c>
      <c r="L675" t="s">
        <v>27</v>
      </c>
      <c r="M675" t="s">
        <v>27</v>
      </c>
      <c r="N675" s="230"/>
      <c r="AG675" t="s">
        <v>2221</v>
      </c>
      <c r="AL675" s="230"/>
      <c r="AM675" s="230"/>
      <c r="AN675" s="230"/>
      <c r="AW675">
        <v>1030009792</v>
      </c>
    </row>
    <row r="676" spans="1:49" customFormat="1" ht="15" x14ac:dyDescent="0.25">
      <c r="A676">
        <v>424515</v>
      </c>
      <c r="B676" t="s">
        <v>1566</v>
      </c>
      <c r="C676" t="s">
        <v>277</v>
      </c>
      <c r="D676" t="s">
        <v>320</v>
      </c>
      <c r="E676" t="s">
        <v>79</v>
      </c>
      <c r="F676" s="148">
        <v>35989</v>
      </c>
      <c r="G676" t="s">
        <v>74</v>
      </c>
      <c r="H676" t="s">
        <v>24</v>
      </c>
      <c r="I676" t="s">
        <v>712</v>
      </c>
      <c r="J676" t="s">
        <v>23</v>
      </c>
      <c r="K676">
        <v>2016</v>
      </c>
      <c r="L676" t="s">
        <v>74</v>
      </c>
      <c r="N676" s="230"/>
      <c r="AG676" t="s">
        <v>2221</v>
      </c>
      <c r="AI676">
        <v>930149958</v>
      </c>
      <c r="AK676" t="s">
        <v>2356</v>
      </c>
      <c r="AL676" s="230"/>
      <c r="AM676" s="230"/>
      <c r="AN676" s="230"/>
      <c r="AP676" t="s">
        <v>689</v>
      </c>
      <c r="AW676">
        <v>13110011437</v>
      </c>
    </row>
    <row r="677" spans="1:49" customFormat="1" ht="15" x14ac:dyDescent="0.25">
      <c r="A677">
        <v>424530</v>
      </c>
      <c r="B677" t="s">
        <v>1567</v>
      </c>
      <c r="C677" t="s">
        <v>244</v>
      </c>
      <c r="D677" t="s">
        <v>265</v>
      </c>
      <c r="E677" t="s">
        <v>79</v>
      </c>
      <c r="F677" s="148">
        <v>34566</v>
      </c>
      <c r="G677" t="s">
        <v>27</v>
      </c>
      <c r="H677" t="s">
        <v>24</v>
      </c>
      <c r="I677" t="s">
        <v>712</v>
      </c>
      <c r="J677" t="s">
        <v>23</v>
      </c>
      <c r="K677">
        <v>2012</v>
      </c>
      <c r="L677" t="s">
        <v>39</v>
      </c>
      <c r="M677" t="s">
        <v>27</v>
      </c>
      <c r="N677" s="230"/>
      <c r="AG677" t="s">
        <v>2221</v>
      </c>
      <c r="AI677">
        <v>993273805</v>
      </c>
      <c r="AK677" t="s">
        <v>2357</v>
      </c>
      <c r="AL677" s="230"/>
      <c r="AM677" s="230"/>
      <c r="AN677" s="230"/>
      <c r="AW677">
        <v>1020288606</v>
      </c>
    </row>
    <row r="678" spans="1:49" customFormat="1" ht="15" x14ac:dyDescent="0.25">
      <c r="A678">
        <v>424557</v>
      </c>
      <c r="B678" t="s">
        <v>1568</v>
      </c>
      <c r="C678" t="s">
        <v>257</v>
      </c>
      <c r="D678" t="s">
        <v>263</v>
      </c>
      <c r="E678" t="s">
        <v>79</v>
      </c>
      <c r="F678" s="148">
        <v>36067</v>
      </c>
      <c r="G678" t="s">
        <v>27</v>
      </c>
      <c r="H678" t="s">
        <v>24</v>
      </c>
      <c r="I678" t="s">
        <v>769</v>
      </c>
      <c r="J678" t="s">
        <v>25</v>
      </c>
      <c r="K678">
        <v>2016</v>
      </c>
      <c r="L678" t="s">
        <v>27</v>
      </c>
      <c r="M678" t="s">
        <v>27</v>
      </c>
      <c r="N678" s="230"/>
      <c r="AG678" t="s">
        <v>2221</v>
      </c>
      <c r="AL678" s="230"/>
      <c r="AM678" s="230"/>
      <c r="AN678" s="230"/>
      <c r="AW678">
        <v>1040083284</v>
      </c>
    </row>
    <row r="679" spans="1:49" customFormat="1" ht="15" x14ac:dyDescent="0.25">
      <c r="A679">
        <v>424582</v>
      </c>
      <c r="B679" t="s">
        <v>1570</v>
      </c>
      <c r="C679" t="s">
        <v>452</v>
      </c>
      <c r="D679" t="s">
        <v>1571</v>
      </c>
      <c r="E679" t="s">
        <v>79</v>
      </c>
      <c r="F679" s="148">
        <v>35797</v>
      </c>
      <c r="G679" t="s">
        <v>27</v>
      </c>
      <c r="H679" t="s">
        <v>24</v>
      </c>
      <c r="I679" t="s">
        <v>712</v>
      </c>
      <c r="J679" t="s">
        <v>23</v>
      </c>
      <c r="K679">
        <v>2016</v>
      </c>
      <c r="L679" t="s">
        <v>679</v>
      </c>
      <c r="M679" t="s">
        <v>39</v>
      </c>
      <c r="N679" s="230"/>
      <c r="O679">
        <v>510</v>
      </c>
      <c r="P679" s="148">
        <v>45711</v>
      </c>
      <c r="Q679">
        <v>90000</v>
      </c>
      <c r="AG679" t="s">
        <v>2221</v>
      </c>
      <c r="AI679">
        <v>988663552</v>
      </c>
      <c r="AK679" t="s">
        <v>27</v>
      </c>
      <c r="AL679" s="230"/>
      <c r="AM679" s="230"/>
      <c r="AN679" s="230"/>
      <c r="AW679">
        <v>3180040787</v>
      </c>
    </row>
    <row r="680" spans="1:49" customFormat="1" ht="15" x14ac:dyDescent="0.25">
      <c r="A680">
        <v>424589</v>
      </c>
      <c r="B680" t="s">
        <v>1572</v>
      </c>
      <c r="C680" t="s">
        <v>244</v>
      </c>
      <c r="D680" t="s">
        <v>1573</v>
      </c>
      <c r="E680" t="s">
        <v>79</v>
      </c>
      <c r="F680" s="148">
        <v>35815</v>
      </c>
      <c r="G680" t="s">
        <v>433</v>
      </c>
      <c r="H680" t="s">
        <v>24</v>
      </c>
      <c r="I680" t="s">
        <v>712</v>
      </c>
      <c r="J680" t="s">
        <v>23</v>
      </c>
      <c r="K680">
        <v>2016</v>
      </c>
      <c r="L680" t="s">
        <v>329</v>
      </c>
      <c r="N680" s="230"/>
      <c r="AG680" t="s">
        <v>2221</v>
      </c>
      <c r="AI680">
        <v>930385166</v>
      </c>
      <c r="AK680" t="s">
        <v>1613</v>
      </c>
      <c r="AL680" s="230"/>
      <c r="AM680" s="230"/>
      <c r="AN680" s="230"/>
      <c r="AP680" t="s">
        <v>689</v>
      </c>
      <c r="AW680">
        <v>14020023773</v>
      </c>
    </row>
    <row r="681" spans="1:49" customFormat="1" ht="15" x14ac:dyDescent="0.25">
      <c r="A681">
        <v>424602</v>
      </c>
      <c r="B681" t="s">
        <v>1574</v>
      </c>
      <c r="C681" t="s">
        <v>342</v>
      </c>
      <c r="D681" t="s">
        <v>245</v>
      </c>
      <c r="E681" t="s">
        <v>79</v>
      </c>
      <c r="F681" s="148">
        <v>33396</v>
      </c>
      <c r="G681" t="s">
        <v>2439</v>
      </c>
      <c r="H681" t="s">
        <v>24</v>
      </c>
      <c r="I681" t="s">
        <v>712</v>
      </c>
      <c r="J681" t="s">
        <v>25</v>
      </c>
      <c r="K681">
        <v>2010</v>
      </c>
      <c r="L681" t="s">
        <v>72</v>
      </c>
      <c r="N681" s="230"/>
      <c r="AG681" t="s">
        <v>2221</v>
      </c>
      <c r="AI681">
        <v>998328087</v>
      </c>
      <c r="AK681" t="s">
        <v>402</v>
      </c>
      <c r="AL681" s="230"/>
      <c r="AM681" s="230"/>
      <c r="AN681" s="230"/>
      <c r="AW681">
        <v>12070005339</v>
      </c>
    </row>
    <row r="682" spans="1:49" customFormat="1" ht="15" x14ac:dyDescent="0.25">
      <c r="A682">
        <v>424615</v>
      </c>
      <c r="B682" t="s">
        <v>1576</v>
      </c>
      <c r="C682" t="s">
        <v>276</v>
      </c>
      <c r="D682" t="s">
        <v>351</v>
      </c>
      <c r="E682" t="s">
        <v>78</v>
      </c>
      <c r="F682" s="148">
        <v>33464</v>
      </c>
      <c r="G682" t="s">
        <v>36</v>
      </c>
      <c r="H682" t="s">
        <v>24</v>
      </c>
      <c r="I682" t="s">
        <v>712</v>
      </c>
      <c r="J682" t="s">
        <v>23</v>
      </c>
      <c r="K682">
        <v>2010</v>
      </c>
      <c r="L682" t="s">
        <v>69</v>
      </c>
      <c r="N682" s="230"/>
      <c r="AL682" s="230"/>
      <c r="AM682" s="230"/>
      <c r="AN682" s="230"/>
      <c r="AW682">
        <v>10260008081</v>
      </c>
    </row>
    <row r="683" spans="1:49" customFormat="1" ht="15" x14ac:dyDescent="0.25">
      <c r="A683">
        <v>424619</v>
      </c>
      <c r="B683" t="s">
        <v>1577</v>
      </c>
      <c r="C683" t="s">
        <v>581</v>
      </c>
      <c r="D683" t="s">
        <v>1578</v>
      </c>
      <c r="E683" t="s">
        <v>79</v>
      </c>
      <c r="F683" s="148">
        <v>35614</v>
      </c>
      <c r="G683" t="s">
        <v>74</v>
      </c>
      <c r="H683" t="s">
        <v>24</v>
      </c>
      <c r="I683" t="s">
        <v>712</v>
      </c>
      <c r="J683" t="s">
        <v>23</v>
      </c>
      <c r="K683">
        <v>2016</v>
      </c>
      <c r="L683" t="s">
        <v>74</v>
      </c>
      <c r="N683" s="230"/>
      <c r="AG683" t="s">
        <v>2221</v>
      </c>
      <c r="AI683">
        <v>934472275</v>
      </c>
      <c r="AK683" t="s">
        <v>2358</v>
      </c>
      <c r="AL683" s="230"/>
      <c r="AM683" s="230"/>
      <c r="AN683" s="230"/>
      <c r="AP683" t="s">
        <v>689</v>
      </c>
      <c r="AW683">
        <v>13110008810</v>
      </c>
    </row>
    <row r="684" spans="1:49" customFormat="1" ht="15" x14ac:dyDescent="0.25">
      <c r="A684">
        <v>424623</v>
      </c>
      <c r="B684" t="s">
        <v>1579</v>
      </c>
      <c r="C684" t="s">
        <v>495</v>
      </c>
      <c r="D684" t="s">
        <v>476</v>
      </c>
      <c r="E684" t="s">
        <v>78</v>
      </c>
      <c r="F684" s="148">
        <v>35614</v>
      </c>
      <c r="G684" t="s">
        <v>287</v>
      </c>
      <c r="H684" t="s">
        <v>24</v>
      </c>
      <c r="I684" t="s">
        <v>712</v>
      </c>
      <c r="J684" t="s">
        <v>23</v>
      </c>
      <c r="K684">
        <v>2016</v>
      </c>
      <c r="L684" t="s">
        <v>76</v>
      </c>
      <c r="N684" s="230"/>
      <c r="AL684" s="230"/>
      <c r="AM684" s="230"/>
      <c r="AN684" s="230"/>
      <c r="AP684" t="s">
        <v>689</v>
      </c>
      <c r="AW684">
        <v>14010058838</v>
      </c>
    </row>
    <row r="685" spans="1:49" customFormat="1" ht="15" x14ac:dyDescent="0.25">
      <c r="A685">
        <v>424625</v>
      </c>
      <c r="B685" t="s">
        <v>1580</v>
      </c>
      <c r="C685" t="s">
        <v>356</v>
      </c>
      <c r="D685" t="s">
        <v>551</v>
      </c>
      <c r="E685" t="s">
        <v>78</v>
      </c>
      <c r="F685" s="148">
        <v>35894</v>
      </c>
      <c r="G685" t="s">
        <v>1581</v>
      </c>
      <c r="H685" t="s">
        <v>24</v>
      </c>
      <c r="I685" t="s">
        <v>712</v>
      </c>
      <c r="J685" t="s">
        <v>23</v>
      </c>
      <c r="K685">
        <v>2016</v>
      </c>
      <c r="L685" t="s">
        <v>39</v>
      </c>
      <c r="M685" t="s">
        <v>56</v>
      </c>
      <c r="N685" s="230"/>
      <c r="AI685">
        <v>993548966</v>
      </c>
      <c r="AK685" t="s">
        <v>39</v>
      </c>
      <c r="AL685" s="230"/>
      <c r="AM685" s="230"/>
      <c r="AN685" s="230"/>
      <c r="AP685" t="s">
        <v>689</v>
      </c>
      <c r="AW685">
        <v>6090073686</v>
      </c>
    </row>
    <row r="686" spans="1:49" customFormat="1" ht="15" x14ac:dyDescent="0.25">
      <c r="A686">
        <v>424628</v>
      </c>
      <c r="B686" t="s">
        <v>1582</v>
      </c>
      <c r="C686" t="s">
        <v>1583</v>
      </c>
      <c r="D686" t="s">
        <v>1584</v>
      </c>
      <c r="E686" t="s">
        <v>78</v>
      </c>
      <c r="F686" s="148">
        <v>33976</v>
      </c>
      <c r="G686" t="s">
        <v>392</v>
      </c>
      <c r="H686" t="s">
        <v>24</v>
      </c>
      <c r="I686" t="s">
        <v>712</v>
      </c>
      <c r="J686" t="s">
        <v>23</v>
      </c>
      <c r="K686">
        <v>2011</v>
      </c>
      <c r="L686" t="s">
        <v>27</v>
      </c>
      <c r="M686" t="s">
        <v>39</v>
      </c>
      <c r="N686" s="230"/>
      <c r="AI686">
        <v>930920813</v>
      </c>
      <c r="AK686" t="s">
        <v>27</v>
      </c>
      <c r="AL686" s="230"/>
      <c r="AM686" s="230"/>
      <c r="AN686" s="230"/>
      <c r="AP686" t="s">
        <v>689</v>
      </c>
      <c r="AW686">
        <v>3250093446</v>
      </c>
    </row>
    <row r="687" spans="1:49" customFormat="1" ht="15" x14ac:dyDescent="0.25">
      <c r="A687">
        <v>424647</v>
      </c>
      <c r="B687" t="s">
        <v>1586</v>
      </c>
      <c r="C687" t="s">
        <v>670</v>
      </c>
      <c r="D687" t="s">
        <v>407</v>
      </c>
      <c r="E687" t="s">
        <v>78</v>
      </c>
      <c r="F687" s="148">
        <v>35614</v>
      </c>
      <c r="I687" t="s">
        <v>712</v>
      </c>
      <c r="N687" s="230"/>
      <c r="AL687" s="230"/>
      <c r="AM687" s="230"/>
      <c r="AN687" s="230"/>
      <c r="AP687" t="s">
        <v>689</v>
      </c>
      <c r="AQ687" t="s">
        <v>688</v>
      </c>
    </row>
    <row r="688" spans="1:49" customFormat="1" ht="15" x14ac:dyDescent="0.25">
      <c r="A688">
        <v>424648</v>
      </c>
      <c r="B688" t="s">
        <v>1587</v>
      </c>
      <c r="C688" t="s">
        <v>490</v>
      </c>
      <c r="D688" t="s">
        <v>1588</v>
      </c>
      <c r="E688" t="s">
        <v>78</v>
      </c>
      <c r="F688" s="148">
        <v>32127</v>
      </c>
      <c r="G688" t="s">
        <v>27</v>
      </c>
      <c r="H688" t="s">
        <v>24</v>
      </c>
      <c r="I688" t="s">
        <v>712</v>
      </c>
      <c r="J688" t="s">
        <v>23</v>
      </c>
      <c r="K688">
        <v>2007</v>
      </c>
      <c r="L688" t="s">
        <v>27</v>
      </c>
      <c r="M688" t="s">
        <v>49</v>
      </c>
      <c r="N688" s="230"/>
      <c r="AL688" s="230"/>
      <c r="AM688" s="230"/>
      <c r="AN688" s="230"/>
      <c r="AW688">
        <v>5170025294</v>
      </c>
    </row>
    <row r="689" spans="1:49" customFormat="1" ht="15" x14ac:dyDescent="0.25">
      <c r="A689">
        <v>424672</v>
      </c>
      <c r="B689" t="s">
        <v>1589</v>
      </c>
      <c r="C689" t="s">
        <v>1249</v>
      </c>
      <c r="D689" t="s">
        <v>300</v>
      </c>
      <c r="E689" t="s">
        <v>78</v>
      </c>
      <c r="F689" s="148">
        <v>35478</v>
      </c>
      <c r="G689" t="s">
        <v>272</v>
      </c>
      <c r="H689" t="s">
        <v>24</v>
      </c>
      <c r="I689" t="s">
        <v>712</v>
      </c>
      <c r="J689" t="s">
        <v>25</v>
      </c>
      <c r="K689">
        <v>2015</v>
      </c>
      <c r="L689" t="s">
        <v>76</v>
      </c>
      <c r="N689" s="230"/>
      <c r="AI689">
        <v>938307963</v>
      </c>
      <c r="AL689" s="230"/>
      <c r="AM689" s="230"/>
      <c r="AN689" s="230"/>
      <c r="AW689">
        <v>14060018963</v>
      </c>
    </row>
    <row r="690" spans="1:49" customFormat="1" ht="15" x14ac:dyDescent="0.25">
      <c r="A690">
        <v>424675</v>
      </c>
      <c r="B690" t="s">
        <v>1590</v>
      </c>
      <c r="C690" t="s">
        <v>506</v>
      </c>
      <c r="D690" t="s">
        <v>295</v>
      </c>
      <c r="E690" t="s">
        <v>79</v>
      </c>
      <c r="F690" s="148">
        <v>31637</v>
      </c>
      <c r="G690" t="s">
        <v>27</v>
      </c>
      <c r="H690" t="s">
        <v>24</v>
      </c>
      <c r="I690" t="s">
        <v>712</v>
      </c>
      <c r="J690" t="s">
        <v>25</v>
      </c>
      <c r="K690">
        <v>2005</v>
      </c>
      <c r="L690" t="s">
        <v>39</v>
      </c>
      <c r="M690" t="s">
        <v>39</v>
      </c>
      <c r="N690" s="230"/>
      <c r="AG690" t="s">
        <v>2221</v>
      </c>
      <c r="AI690">
        <v>998506191</v>
      </c>
      <c r="AK690" t="s">
        <v>39</v>
      </c>
      <c r="AL690" s="230"/>
      <c r="AM690" s="230"/>
      <c r="AN690" s="230"/>
      <c r="AP690" t="s">
        <v>689</v>
      </c>
      <c r="AW690">
        <v>3310028314</v>
      </c>
    </row>
    <row r="691" spans="1:49" customFormat="1" ht="15" x14ac:dyDescent="0.25">
      <c r="A691">
        <v>424684</v>
      </c>
      <c r="B691" t="s">
        <v>1592</v>
      </c>
      <c r="C691" t="s">
        <v>257</v>
      </c>
      <c r="D691" t="s">
        <v>286</v>
      </c>
      <c r="E691" t="s">
        <v>79</v>
      </c>
      <c r="F691" s="148">
        <v>32479</v>
      </c>
      <c r="G691" t="s">
        <v>1593</v>
      </c>
      <c r="H691" t="s">
        <v>24</v>
      </c>
      <c r="I691" t="s">
        <v>769</v>
      </c>
      <c r="J691" t="s">
        <v>25</v>
      </c>
      <c r="K691">
        <v>2007</v>
      </c>
      <c r="L691" t="s">
        <v>532</v>
      </c>
      <c r="M691" t="s">
        <v>49</v>
      </c>
      <c r="N691" s="230"/>
      <c r="AG691" t="s">
        <v>2221</v>
      </c>
      <c r="AI691">
        <v>990325072</v>
      </c>
      <c r="AL691" s="230"/>
      <c r="AM691" s="230"/>
      <c r="AN691" s="230"/>
      <c r="AP691" t="s">
        <v>689</v>
      </c>
      <c r="AW691">
        <v>5090005435</v>
      </c>
    </row>
    <row r="692" spans="1:49" customFormat="1" ht="15" x14ac:dyDescent="0.25">
      <c r="A692">
        <v>424689</v>
      </c>
      <c r="B692" t="s">
        <v>1594</v>
      </c>
      <c r="C692" t="s">
        <v>401</v>
      </c>
      <c r="D692" t="s">
        <v>1595</v>
      </c>
      <c r="E692" t="s">
        <v>78</v>
      </c>
      <c r="F692" s="148">
        <v>35431</v>
      </c>
      <c r="G692" t="s">
        <v>975</v>
      </c>
      <c r="H692" t="s">
        <v>28</v>
      </c>
      <c r="I692" t="s">
        <v>712</v>
      </c>
      <c r="J692" t="s">
        <v>23</v>
      </c>
      <c r="K692">
        <v>2014</v>
      </c>
      <c r="L692" t="s">
        <v>76</v>
      </c>
      <c r="M692" t="s">
        <v>679</v>
      </c>
      <c r="N692" s="230"/>
      <c r="AG692" t="s">
        <v>2359</v>
      </c>
      <c r="AI692">
        <v>997089935</v>
      </c>
      <c r="AK692" t="s">
        <v>27</v>
      </c>
      <c r="AL692" s="230"/>
      <c r="AM692" s="230"/>
      <c r="AN692" s="230"/>
    </row>
    <row r="693" spans="1:49" customFormat="1" ht="15" x14ac:dyDescent="0.25">
      <c r="A693">
        <v>424700</v>
      </c>
      <c r="B693" t="s">
        <v>1599</v>
      </c>
      <c r="C693" t="s">
        <v>244</v>
      </c>
      <c r="D693" t="s">
        <v>260</v>
      </c>
      <c r="E693" t="s">
        <v>79</v>
      </c>
      <c r="F693" s="148">
        <v>32615</v>
      </c>
      <c r="G693" t="s">
        <v>27</v>
      </c>
      <c r="H693" t="s">
        <v>24</v>
      </c>
      <c r="I693" t="s">
        <v>712</v>
      </c>
      <c r="J693" t="s">
        <v>25</v>
      </c>
      <c r="K693">
        <v>2009</v>
      </c>
      <c r="L693" t="s">
        <v>76</v>
      </c>
      <c r="N693" s="230"/>
      <c r="AG693" t="s">
        <v>2221</v>
      </c>
      <c r="AI693">
        <v>993759137</v>
      </c>
      <c r="AL693" s="230"/>
      <c r="AM693" s="230"/>
      <c r="AN693" s="230"/>
      <c r="AW693">
        <v>14030086966</v>
      </c>
    </row>
    <row r="694" spans="1:49" customFormat="1" ht="15" x14ac:dyDescent="0.25">
      <c r="A694">
        <v>424720</v>
      </c>
      <c r="B694" t="s">
        <v>1602</v>
      </c>
      <c r="C694" t="s">
        <v>241</v>
      </c>
      <c r="D694" t="s">
        <v>399</v>
      </c>
      <c r="E694" t="s">
        <v>79</v>
      </c>
      <c r="F694" s="148">
        <v>35189</v>
      </c>
      <c r="G694" t="s">
        <v>27</v>
      </c>
      <c r="H694" t="s">
        <v>24</v>
      </c>
      <c r="I694" t="s">
        <v>712</v>
      </c>
      <c r="J694" t="s">
        <v>23</v>
      </c>
      <c r="K694">
        <v>2014</v>
      </c>
      <c r="L694" t="s">
        <v>27</v>
      </c>
      <c r="M694" t="s">
        <v>27</v>
      </c>
      <c r="N694" s="230"/>
      <c r="AG694" t="s">
        <v>2221</v>
      </c>
      <c r="AI694">
        <v>937952867</v>
      </c>
      <c r="AK694" t="s">
        <v>27</v>
      </c>
      <c r="AL694" s="230"/>
      <c r="AM694" s="230"/>
      <c r="AN694" s="230"/>
      <c r="AW694">
        <v>1010036125</v>
      </c>
    </row>
    <row r="695" spans="1:49" customFormat="1" ht="15" x14ac:dyDescent="0.25">
      <c r="A695">
        <v>424742</v>
      </c>
      <c r="B695" t="s">
        <v>1604</v>
      </c>
      <c r="C695" t="s">
        <v>257</v>
      </c>
      <c r="D695" t="s">
        <v>368</v>
      </c>
      <c r="E695" t="s">
        <v>79</v>
      </c>
      <c r="F695" s="148">
        <v>34700</v>
      </c>
      <c r="G695" t="s">
        <v>355</v>
      </c>
      <c r="H695" t="s">
        <v>24</v>
      </c>
      <c r="I695" t="s">
        <v>712</v>
      </c>
      <c r="J695" t="s">
        <v>23</v>
      </c>
      <c r="K695">
        <v>2013</v>
      </c>
      <c r="L695" t="s">
        <v>329</v>
      </c>
      <c r="N695" s="230"/>
      <c r="AG695" t="s">
        <v>2221</v>
      </c>
      <c r="AL695" s="230"/>
      <c r="AM695" s="230"/>
      <c r="AN695" s="230"/>
    </row>
    <row r="696" spans="1:49" customFormat="1" ht="15" x14ac:dyDescent="0.25">
      <c r="A696">
        <v>424753</v>
      </c>
      <c r="B696" t="s">
        <v>1606</v>
      </c>
      <c r="C696" t="s">
        <v>323</v>
      </c>
      <c r="D696" t="s">
        <v>1607</v>
      </c>
      <c r="E696" t="s">
        <v>79</v>
      </c>
      <c r="F696" s="148">
        <v>31063</v>
      </c>
      <c r="G696" t="s">
        <v>27</v>
      </c>
      <c r="H696" t="s">
        <v>24</v>
      </c>
      <c r="I696" t="s">
        <v>712</v>
      </c>
      <c r="J696" t="s">
        <v>25</v>
      </c>
      <c r="K696">
        <v>2003</v>
      </c>
      <c r="L696" t="s">
        <v>27</v>
      </c>
      <c r="M696" t="s">
        <v>27</v>
      </c>
      <c r="N696" s="230"/>
      <c r="AG696" t="s">
        <v>2221</v>
      </c>
      <c r="AI696">
        <v>984280562</v>
      </c>
      <c r="AL696" s="230"/>
      <c r="AM696" s="230"/>
      <c r="AN696" s="230"/>
      <c r="AW696">
        <v>1010142590</v>
      </c>
    </row>
    <row r="697" spans="1:49" customFormat="1" ht="15" x14ac:dyDescent="0.25">
      <c r="A697">
        <v>424764</v>
      </c>
      <c r="B697" t="s">
        <v>1608</v>
      </c>
      <c r="C697" t="s">
        <v>542</v>
      </c>
      <c r="D697" t="s">
        <v>569</v>
      </c>
      <c r="E697" t="s">
        <v>79</v>
      </c>
      <c r="F697" s="148">
        <v>36105</v>
      </c>
      <c r="I697" t="s">
        <v>712</v>
      </c>
      <c r="N697" s="230"/>
      <c r="AL697" s="230"/>
      <c r="AM697" s="230"/>
      <c r="AN697" s="230"/>
    </row>
    <row r="698" spans="1:49" customFormat="1" ht="15" x14ac:dyDescent="0.25">
      <c r="A698">
        <v>424801</v>
      </c>
      <c r="B698" t="s">
        <v>1614</v>
      </c>
      <c r="C698" t="s">
        <v>562</v>
      </c>
      <c r="D698" t="s">
        <v>260</v>
      </c>
      <c r="E698" t="s">
        <v>79</v>
      </c>
      <c r="F698" s="148">
        <v>31829</v>
      </c>
      <c r="G698" t="s">
        <v>27</v>
      </c>
      <c r="H698" t="s">
        <v>24</v>
      </c>
      <c r="I698" t="s">
        <v>712</v>
      </c>
      <c r="J698" t="s">
        <v>23</v>
      </c>
      <c r="K698">
        <v>2005</v>
      </c>
      <c r="L698" t="s">
        <v>27</v>
      </c>
      <c r="N698" s="230"/>
      <c r="AG698" t="s">
        <v>2221</v>
      </c>
      <c r="AL698" s="230"/>
      <c r="AM698" s="230"/>
      <c r="AN698" s="230"/>
      <c r="AP698" t="s">
        <v>689</v>
      </c>
      <c r="AW698">
        <v>12160085987</v>
      </c>
    </row>
    <row r="699" spans="1:49" customFormat="1" ht="15" x14ac:dyDescent="0.25">
      <c r="A699">
        <v>424809</v>
      </c>
      <c r="B699" t="s">
        <v>1615</v>
      </c>
      <c r="C699" t="s">
        <v>244</v>
      </c>
      <c r="D699" t="s">
        <v>291</v>
      </c>
      <c r="E699" t="s">
        <v>79</v>
      </c>
      <c r="F699" s="148">
        <v>36078</v>
      </c>
      <c r="G699" t="s">
        <v>27</v>
      </c>
      <c r="H699" t="s">
        <v>24</v>
      </c>
      <c r="I699" t="s">
        <v>712</v>
      </c>
      <c r="J699" t="s">
        <v>23</v>
      </c>
      <c r="K699">
        <v>2016</v>
      </c>
      <c r="L699" t="s">
        <v>39</v>
      </c>
      <c r="M699" t="s">
        <v>27</v>
      </c>
      <c r="N699" s="230"/>
      <c r="AG699" t="s">
        <v>2221</v>
      </c>
      <c r="AI699">
        <v>947221404</v>
      </c>
      <c r="AL699" s="230"/>
      <c r="AM699" s="230"/>
      <c r="AN699" s="230"/>
      <c r="AP699" t="s">
        <v>689</v>
      </c>
      <c r="AW699">
        <v>1030379622</v>
      </c>
    </row>
    <row r="700" spans="1:49" customFormat="1" ht="15" x14ac:dyDescent="0.25">
      <c r="A700">
        <v>424819</v>
      </c>
      <c r="B700" t="s">
        <v>1616</v>
      </c>
      <c r="C700" t="s">
        <v>451</v>
      </c>
      <c r="D700" t="s">
        <v>1617</v>
      </c>
      <c r="E700" t="s">
        <v>79</v>
      </c>
      <c r="F700" s="148">
        <v>34700</v>
      </c>
      <c r="I700" t="s">
        <v>712</v>
      </c>
      <c r="N700" s="230"/>
      <c r="AL700" s="230"/>
      <c r="AM700" s="230"/>
      <c r="AN700" s="230"/>
      <c r="AP700" t="s">
        <v>689</v>
      </c>
    </row>
    <row r="701" spans="1:49" customFormat="1" ht="15" x14ac:dyDescent="0.25">
      <c r="A701">
        <v>424822</v>
      </c>
      <c r="B701" t="s">
        <v>1618</v>
      </c>
      <c r="C701" t="s">
        <v>292</v>
      </c>
      <c r="D701" t="s">
        <v>1619</v>
      </c>
      <c r="E701" t="s">
        <v>79</v>
      </c>
      <c r="F701" s="148">
        <v>36188</v>
      </c>
      <c r="G701" t="s">
        <v>532</v>
      </c>
      <c r="H701" t="s">
        <v>24</v>
      </c>
      <c r="I701" t="s">
        <v>712</v>
      </c>
      <c r="J701" t="s">
        <v>23</v>
      </c>
      <c r="K701">
        <v>2015</v>
      </c>
      <c r="L701" t="s">
        <v>532</v>
      </c>
      <c r="M701" t="s">
        <v>49</v>
      </c>
      <c r="N701" s="230"/>
      <c r="AG701" t="s">
        <v>2221</v>
      </c>
      <c r="AI701">
        <v>953524863</v>
      </c>
      <c r="AL701" s="230"/>
      <c r="AM701" s="230"/>
      <c r="AN701" s="230"/>
      <c r="AW701">
        <v>5100022804</v>
      </c>
    </row>
    <row r="702" spans="1:49" customFormat="1" ht="15" x14ac:dyDescent="0.25">
      <c r="A702">
        <v>424824</v>
      </c>
      <c r="B702" t="s">
        <v>1620</v>
      </c>
      <c r="C702" t="s">
        <v>1621</v>
      </c>
      <c r="D702" t="s">
        <v>1622</v>
      </c>
      <c r="E702" t="s">
        <v>79</v>
      </c>
      <c r="F702" s="148">
        <v>32874</v>
      </c>
      <c r="G702" t="s">
        <v>27</v>
      </c>
      <c r="H702" t="s">
        <v>24</v>
      </c>
      <c r="I702" t="s">
        <v>712</v>
      </c>
      <c r="J702" t="s">
        <v>23</v>
      </c>
      <c r="K702">
        <v>2011</v>
      </c>
      <c r="L702" t="s">
        <v>27</v>
      </c>
      <c r="M702" t="s">
        <v>27</v>
      </c>
      <c r="N702" s="230"/>
      <c r="AG702" t="s">
        <v>2221</v>
      </c>
      <c r="AI702">
        <v>969236049</v>
      </c>
      <c r="AL702" s="230"/>
      <c r="AM702" s="230"/>
      <c r="AN702" s="230"/>
      <c r="AP702" t="s">
        <v>689</v>
      </c>
      <c r="AW702">
        <v>1030138105</v>
      </c>
    </row>
    <row r="703" spans="1:49" customFormat="1" ht="15" x14ac:dyDescent="0.25">
      <c r="A703">
        <v>424831</v>
      </c>
      <c r="B703" t="s">
        <v>1623</v>
      </c>
      <c r="C703" t="s">
        <v>525</v>
      </c>
      <c r="D703" t="s">
        <v>268</v>
      </c>
      <c r="E703" t="s">
        <v>79</v>
      </c>
      <c r="F703" s="148">
        <v>35089</v>
      </c>
      <c r="G703" t="s">
        <v>27</v>
      </c>
      <c r="H703" t="s">
        <v>24</v>
      </c>
      <c r="I703" t="s">
        <v>712</v>
      </c>
      <c r="J703" t="s">
        <v>25</v>
      </c>
      <c r="K703">
        <v>2016</v>
      </c>
      <c r="L703" t="s">
        <v>27</v>
      </c>
      <c r="M703" t="s">
        <v>27</v>
      </c>
      <c r="N703" s="230"/>
      <c r="AG703" t="s">
        <v>2221</v>
      </c>
      <c r="AI703">
        <v>959978212</v>
      </c>
      <c r="AK703" t="s">
        <v>2362</v>
      </c>
      <c r="AL703" s="230"/>
      <c r="AM703" s="230"/>
      <c r="AN703" s="230"/>
      <c r="AP703" t="s">
        <v>689</v>
      </c>
      <c r="AW703">
        <v>1040029954</v>
      </c>
    </row>
    <row r="704" spans="1:49" customFormat="1" ht="15" x14ac:dyDescent="0.25">
      <c r="A704">
        <v>424839</v>
      </c>
      <c r="B704" t="s">
        <v>1624</v>
      </c>
      <c r="C704" t="s">
        <v>257</v>
      </c>
      <c r="D704" t="s">
        <v>637</v>
      </c>
      <c r="E704" t="s">
        <v>78</v>
      </c>
      <c r="F704" s="148">
        <v>35191</v>
      </c>
      <c r="G704" t="s">
        <v>27</v>
      </c>
      <c r="H704" t="s">
        <v>24</v>
      </c>
      <c r="I704" t="s">
        <v>712</v>
      </c>
      <c r="J704" t="s">
        <v>25</v>
      </c>
      <c r="K704">
        <v>2015</v>
      </c>
      <c r="L704" t="s">
        <v>27</v>
      </c>
      <c r="M704" t="s">
        <v>27</v>
      </c>
      <c r="N704" s="230"/>
      <c r="AI704">
        <v>938801412</v>
      </c>
      <c r="AK704" t="s">
        <v>27</v>
      </c>
      <c r="AL704" s="230"/>
      <c r="AM704" s="230"/>
      <c r="AN704" s="230"/>
      <c r="AP704" t="s">
        <v>689</v>
      </c>
      <c r="AW704">
        <v>1030278099</v>
      </c>
    </row>
    <row r="705" spans="1:49" customFormat="1" ht="15" x14ac:dyDescent="0.25">
      <c r="A705">
        <v>424849</v>
      </c>
      <c r="B705" t="s">
        <v>1625</v>
      </c>
      <c r="C705" t="s">
        <v>572</v>
      </c>
      <c r="D705" t="s">
        <v>391</v>
      </c>
      <c r="E705" t="s">
        <v>79</v>
      </c>
      <c r="F705" s="148">
        <v>36188</v>
      </c>
      <c r="G705" t="s">
        <v>27</v>
      </c>
      <c r="H705" t="s">
        <v>24</v>
      </c>
      <c r="I705" t="s">
        <v>712</v>
      </c>
      <c r="J705" t="s">
        <v>25</v>
      </c>
      <c r="K705">
        <v>2016</v>
      </c>
      <c r="L705" t="s">
        <v>56</v>
      </c>
      <c r="M705" t="s">
        <v>27</v>
      </c>
      <c r="N705" s="230"/>
      <c r="AG705" t="s">
        <v>2221</v>
      </c>
      <c r="AI705">
        <v>991237927</v>
      </c>
      <c r="AK705" t="s">
        <v>27</v>
      </c>
      <c r="AL705" s="230"/>
      <c r="AM705" s="230"/>
      <c r="AN705" s="230"/>
      <c r="AW705">
        <v>1040092347</v>
      </c>
    </row>
    <row r="706" spans="1:49" customFormat="1" ht="15" x14ac:dyDescent="0.25">
      <c r="A706">
        <v>424850</v>
      </c>
      <c r="B706" t="s">
        <v>1626</v>
      </c>
      <c r="C706" t="s">
        <v>305</v>
      </c>
      <c r="D706" t="s">
        <v>686</v>
      </c>
      <c r="E706" t="s">
        <v>79</v>
      </c>
      <c r="F706" s="148">
        <v>36188</v>
      </c>
      <c r="I706" t="s">
        <v>712</v>
      </c>
      <c r="N706" s="230"/>
      <c r="AL706" s="230"/>
      <c r="AM706" s="230"/>
      <c r="AN706" s="230"/>
    </row>
    <row r="707" spans="1:49" customFormat="1" ht="15" x14ac:dyDescent="0.25">
      <c r="A707">
        <v>424861</v>
      </c>
      <c r="B707" t="s">
        <v>1627</v>
      </c>
      <c r="C707" t="s">
        <v>1628</v>
      </c>
      <c r="D707" t="s">
        <v>325</v>
      </c>
      <c r="E707" t="s">
        <v>79</v>
      </c>
      <c r="F707" s="148">
        <v>34200</v>
      </c>
      <c r="G707" t="s">
        <v>46</v>
      </c>
      <c r="H707" t="s">
        <v>24</v>
      </c>
      <c r="I707" t="s">
        <v>712</v>
      </c>
      <c r="J707" t="s">
        <v>23</v>
      </c>
      <c r="K707">
        <v>2012</v>
      </c>
      <c r="L707" t="s">
        <v>46</v>
      </c>
      <c r="N707" s="230"/>
      <c r="AG707" t="s">
        <v>2221</v>
      </c>
      <c r="AL707" s="230"/>
      <c r="AM707" s="230"/>
      <c r="AN707" s="230"/>
    </row>
    <row r="708" spans="1:49" customFormat="1" ht="15" x14ac:dyDescent="0.25">
      <c r="A708">
        <v>424862</v>
      </c>
      <c r="B708" t="s">
        <v>1629</v>
      </c>
      <c r="C708" t="s">
        <v>997</v>
      </c>
      <c r="D708" t="s">
        <v>314</v>
      </c>
      <c r="E708" t="s">
        <v>79</v>
      </c>
      <c r="F708" s="148">
        <v>31741</v>
      </c>
      <c r="G708" t="s">
        <v>680</v>
      </c>
      <c r="H708" t="s">
        <v>24</v>
      </c>
      <c r="I708" t="s">
        <v>712</v>
      </c>
      <c r="J708" t="s">
        <v>23</v>
      </c>
      <c r="K708">
        <v>2004</v>
      </c>
      <c r="L708" t="s">
        <v>74</v>
      </c>
      <c r="M708" t="s">
        <v>49</v>
      </c>
      <c r="N708" s="230"/>
      <c r="AG708" t="s">
        <v>2221</v>
      </c>
      <c r="AL708" s="230"/>
      <c r="AM708" s="230"/>
      <c r="AN708" s="230"/>
      <c r="AP708" t="s">
        <v>689</v>
      </c>
      <c r="AW708">
        <v>5180039598</v>
      </c>
    </row>
    <row r="709" spans="1:49" customFormat="1" ht="15" x14ac:dyDescent="0.25">
      <c r="A709">
        <v>424888</v>
      </c>
      <c r="B709" t="s">
        <v>1630</v>
      </c>
      <c r="C709" t="s">
        <v>257</v>
      </c>
      <c r="D709" t="s">
        <v>533</v>
      </c>
      <c r="E709" t="s">
        <v>79</v>
      </c>
      <c r="F709" s="148">
        <v>35191</v>
      </c>
      <c r="I709" t="s">
        <v>712</v>
      </c>
      <c r="N709" s="230"/>
      <c r="AL709" s="230"/>
      <c r="AM709" s="230"/>
      <c r="AN709" s="230"/>
    </row>
    <row r="710" spans="1:49" customFormat="1" ht="15" x14ac:dyDescent="0.25">
      <c r="A710">
        <v>424892</v>
      </c>
      <c r="B710" t="s">
        <v>1631</v>
      </c>
      <c r="C710" t="s">
        <v>1632</v>
      </c>
      <c r="D710" t="s">
        <v>421</v>
      </c>
      <c r="E710" t="s">
        <v>78</v>
      </c>
      <c r="F710" s="148">
        <v>36188</v>
      </c>
      <c r="I710" t="s">
        <v>712</v>
      </c>
      <c r="N710" s="230"/>
      <c r="AL710" s="230"/>
      <c r="AM710" s="230"/>
      <c r="AN710" s="230"/>
    </row>
    <row r="711" spans="1:49" customFormat="1" ht="15" x14ac:dyDescent="0.25">
      <c r="A711">
        <v>424895</v>
      </c>
      <c r="B711" t="s">
        <v>1633</v>
      </c>
      <c r="C711" t="s">
        <v>328</v>
      </c>
      <c r="D711" t="s">
        <v>566</v>
      </c>
      <c r="E711" t="s">
        <v>79</v>
      </c>
      <c r="F711" s="148">
        <v>35015</v>
      </c>
      <c r="G711" t="s">
        <v>27</v>
      </c>
      <c r="H711" t="s">
        <v>24</v>
      </c>
      <c r="I711" t="s">
        <v>712</v>
      </c>
      <c r="J711" t="s">
        <v>23</v>
      </c>
      <c r="K711">
        <v>2013</v>
      </c>
      <c r="L711" t="s">
        <v>76</v>
      </c>
      <c r="M711" t="s">
        <v>39</v>
      </c>
      <c r="N711" s="230"/>
      <c r="AG711" t="s">
        <v>2221</v>
      </c>
      <c r="AI711">
        <v>954606900</v>
      </c>
      <c r="AK711" t="s">
        <v>27</v>
      </c>
      <c r="AL711" s="230"/>
      <c r="AM711" s="230"/>
      <c r="AN711" s="230"/>
      <c r="AW711">
        <v>3190006060</v>
      </c>
    </row>
    <row r="712" spans="1:49" customFormat="1" ht="15" x14ac:dyDescent="0.25">
      <c r="A712">
        <v>424896</v>
      </c>
      <c r="B712" t="s">
        <v>1634</v>
      </c>
      <c r="C712" t="s">
        <v>257</v>
      </c>
      <c r="D712" t="s">
        <v>442</v>
      </c>
      <c r="E712" t="s">
        <v>79</v>
      </c>
      <c r="F712" s="148">
        <v>34998</v>
      </c>
      <c r="G712" t="s">
        <v>56</v>
      </c>
      <c r="H712" t="s">
        <v>24</v>
      </c>
      <c r="I712" t="s">
        <v>712</v>
      </c>
      <c r="J712" t="s">
        <v>23</v>
      </c>
      <c r="K712">
        <v>2014</v>
      </c>
      <c r="L712" t="s">
        <v>39</v>
      </c>
      <c r="N712" s="230"/>
      <c r="AG712" t="s">
        <v>2221</v>
      </c>
      <c r="AL712" s="230"/>
      <c r="AM712" s="230"/>
      <c r="AN712" s="230"/>
    </row>
    <row r="713" spans="1:49" customFormat="1" ht="15" x14ac:dyDescent="0.25">
      <c r="A713">
        <v>424901</v>
      </c>
      <c r="B713" t="s">
        <v>1635</v>
      </c>
      <c r="C713" t="s">
        <v>283</v>
      </c>
      <c r="D713" t="s">
        <v>368</v>
      </c>
      <c r="E713" t="s">
        <v>79</v>
      </c>
      <c r="F713" s="148">
        <v>35726</v>
      </c>
      <c r="G713" t="s">
        <v>27</v>
      </c>
      <c r="H713" t="s">
        <v>24</v>
      </c>
      <c r="I713" t="s">
        <v>712</v>
      </c>
      <c r="J713" t="s">
        <v>25</v>
      </c>
      <c r="K713">
        <v>2015</v>
      </c>
      <c r="L713" t="s">
        <v>39</v>
      </c>
      <c r="N713" s="230"/>
      <c r="AG713" t="s">
        <v>2221</v>
      </c>
      <c r="AL713" s="230"/>
      <c r="AM713" s="230"/>
      <c r="AN713" s="230"/>
      <c r="AW713">
        <v>14040062081</v>
      </c>
    </row>
    <row r="714" spans="1:49" customFormat="1" ht="15" x14ac:dyDescent="0.25">
      <c r="A714">
        <v>424903</v>
      </c>
      <c r="B714" t="s">
        <v>1636</v>
      </c>
      <c r="C714" t="s">
        <v>494</v>
      </c>
      <c r="D714" t="s">
        <v>1637</v>
      </c>
      <c r="E714" t="s">
        <v>79</v>
      </c>
      <c r="F714" s="148">
        <v>35074</v>
      </c>
      <c r="I714" t="s">
        <v>712</v>
      </c>
      <c r="N714" s="230"/>
      <c r="AL714" s="230"/>
      <c r="AM714" s="230"/>
      <c r="AN714" s="230"/>
      <c r="AQ714" t="s">
        <v>688</v>
      </c>
    </row>
    <row r="715" spans="1:49" customFormat="1" ht="15" x14ac:dyDescent="0.25">
      <c r="A715">
        <v>424917</v>
      </c>
      <c r="B715" t="s">
        <v>1639</v>
      </c>
      <c r="C715" t="s">
        <v>529</v>
      </c>
      <c r="D715" t="s">
        <v>399</v>
      </c>
      <c r="E715" t="s">
        <v>78</v>
      </c>
      <c r="F715" s="148">
        <v>35704</v>
      </c>
      <c r="G715" t="s">
        <v>27</v>
      </c>
      <c r="H715" t="s">
        <v>24</v>
      </c>
      <c r="I715" t="s">
        <v>712</v>
      </c>
      <c r="J715" t="s">
        <v>23</v>
      </c>
      <c r="K715">
        <v>2016</v>
      </c>
      <c r="L715" t="s">
        <v>27</v>
      </c>
      <c r="M715" t="s">
        <v>27</v>
      </c>
      <c r="N715" s="230"/>
      <c r="AL715" s="230"/>
      <c r="AM715" s="230"/>
      <c r="AN715" s="230"/>
      <c r="AP715" t="s">
        <v>689</v>
      </c>
      <c r="AW715">
        <v>1040374830</v>
      </c>
    </row>
    <row r="716" spans="1:49" customFormat="1" ht="15" x14ac:dyDescent="0.25">
      <c r="A716">
        <v>424925</v>
      </c>
      <c r="B716" t="s">
        <v>1640</v>
      </c>
      <c r="C716" t="s">
        <v>1641</v>
      </c>
      <c r="D716" t="s">
        <v>391</v>
      </c>
      <c r="E716" t="s">
        <v>78</v>
      </c>
      <c r="F716" s="148">
        <v>36165</v>
      </c>
      <c r="G716" t="s">
        <v>1585</v>
      </c>
      <c r="H716" t="s">
        <v>24</v>
      </c>
      <c r="I716" t="s">
        <v>712</v>
      </c>
      <c r="J716" t="s">
        <v>23</v>
      </c>
      <c r="K716">
        <v>2016</v>
      </c>
      <c r="L716" t="s">
        <v>532</v>
      </c>
      <c r="M716" t="s">
        <v>49</v>
      </c>
      <c r="N716" s="230"/>
      <c r="AG716" t="s">
        <v>1585</v>
      </c>
      <c r="AI716">
        <v>981548394</v>
      </c>
      <c r="AK716" t="s">
        <v>2363</v>
      </c>
      <c r="AL716" s="230"/>
      <c r="AM716" s="230"/>
      <c r="AN716" s="230"/>
      <c r="AP716" t="s">
        <v>689</v>
      </c>
      <c r="AW716">
        <v>5140017985</v>
      </c>
    </row>
    <row r="717" spans="1:49" customFormat="1" ht="15" x14ac:dyDescent="0.25">
      <c r="A717">
        <v>424966</v>
      </c>
      <c r="B717" t="s">
        <v>1642</v>
      </c>
      <c r="C717" t="s">
        <v>338</v>
      </c>
      <c r="D717" t="s">
        <v>669</v>
      </c>
      <c r="E717" t="s">
        <v>78</v>
      </c>
      <c r="F717" s="148">
        <v>35920</v>
      </c>
      <c r="I717" t="s">
        <v>712</v>
      </c>
      <c r="N717" s="230"/>
      <c r="AL717" s="230"/>
      <c r="AM717" s="230"/>
      <c r="AN717" s="230"/>
    </row>
    <row r="718" spans="1:49" customFormat="1" ht="15" x14ac:dyDescent="0.25">
      <c r="A718">
        <v>424970</v>
      </c>
      <c r="B718" t="s">
        <v>1644</v>
      </c>
      <c r="C718" t="s">
        <v>241</v>
      </c>
      <c r="D718" t="s">
        <v>325</v>
      </c>
      <c r="E718" t="s">
        <v>79</v>
      </c>
      <c r="F718" s="148">
        <v>36161</v>
      </c>
      <c r="I718" t="s">
        <v>712</v>
      </c>
      <c r="N718" s="230"/>
      <c r="AL718" s="230"/>
      <c r="AM718" s="230"/>
      <c r="AN718" s="230"/>
    </row>
    <row r="719" spans="1:49" customFormat="1" ht="15" x14ac:dyDescent="0.25">
      <c r="A719">
        <v>424994</v>
      </c>
      <c r="B719" t="s">
        <v>1645</v>
      </c>
      <c r="C719" t="s">
        <v>521</v>
      </c>
      <c r="D719" t="s">
        <v>1646</v>
      </c>
      <c r="E719" t="s">
        <v>79</v>
      </c>
      <c r="F719" s="148">
        <v>35409</v>
      </c>
      <c r="G719" t="s">
        <v>1647</v>
      </c>
      <c r="H719" t="s">
        <v>24</v>
      </c>
      <c r="I719" t="s">
        <v>769</v>
      </c>
      <c r="J719" t="s">
        <v>23</v>
      </c>
      <c r="K719">
        <v>2014</v>
      </c>
      <c r="L719" t="s">
        <v>69</v>
      </c>
      <c r="N719" s="230"/>
      <c r="AG719" t="s">
        <v>2221</v>
      </c>
      <c r="AI719">
        <v>938836627</v>
      </c>
      <c r="AL719" s="230"/>
      <c r="AM719" s="230"/>
      <c r="AN719" s="230"/>
      <c r="AW719">
        <v>10220043380</v>
      </c>
    </row>
    <row r="720" spans="1:49" customFormat="1" ht="15" x14ac:dyDescent="0.25">
      <c r="A720">
        <v>424997</v>
      </c>
      <c r="B720" t="s">
        <v>1648</v>
      </c>
      <c r="C720" t="s">
        <v>884</v>
      </c>
      <c r="D720" t="s">
        <v>327</v>
      </c>
      <c r="E720" t="s">
        <v>78</v>
      </c>
      <c r="F720" s="148">
        <v>36161</v>
      </c>
      <c r="G720" t="s">
        <v>27</v>
      </c>
      <c r="H720" t="s">
        <v>24</v>
      </c>
      <c r="I720" t="s">
        <v>712</v>
      </c>
      <c r="J720" t="s">
        <v>23</v>
      </c>
      <c r="K720">
        <v>2016</v>
      </c>
      <c r="L720" t="s">
        <v>27</v>
      </c>
      <c r="M720" t="s">
        <v>27</v>
      </c>
      <c r="N720" s="230"/>
      <c r="AL720" s="230"/>
      <c r="AM720" s="230"/>
      <c r="AN720" s="230"/>
      <c r="AW720">
        <v>1040102967</v>
      </c>
    </row>
    <row r="721" spans="1:49" customFormat="1" ht="15" x14ac:dyDescent="0.25">
      <c r="A721">
        <v>425037</v>
      </c>
      <c r="B721" t="s">
        <v>1650</v>
      </c>
      <c r="C721" t="s">
        <v>257</v>
      </c>
      <c r="D721" t="s">
        <v>466</v>
      </c>
      <c r="E721" t="s">
        <v>78</v>
      </c>
      <c r="F721" s="148">
        <v>36161</v>
      </c>
      <c r="G721" t="s">
        <v>27</v>
      </c>
      <c r="H721" t="s">
        <v>24</v>
      </c>
      <c r="I721" t="s">
        <v>712</v>
      </c>
      <c r="J721" t="s">
        <v>23</v>
      </c>
      <c r="K721">
        <v>2016</v>
      </c>
      <c r="L721" t="s">
        <v>27</v>
      </c>
      <c r="M721" t="s">
        <v>27</v>
      </c>
      <c r="N721" s="230"/>
      <c r="AG721" t="s">
        <v>27</v>
      </c>
      <c r="AI721">
        <v>935372300</v>
      </c>
      <c r="AK721" t="s">
        <v>27</v>
      </c>
      <c r="AL721" s="230"/>
      <c r="AM721" s="230"/>
      <c r="AN721" s="230"/>
      <c r="AW721">
        <v>1040220402</v>
      </c>
    </row>
    <row r="722" spans="1:49" customFormat="1" ht="15" x14ac:dyDescent="0.25">
      <c r="A722">
        <v>425047</v>
      </c>
      <c r="B722" t="s">
        <v>1651</v>
      </c>
      <c r="C722" t="s">
        <v>257</v>
      </c>
      <c r="D722" t="s">
        <v>242</v>
      </c>
      <c r="E722" t="s">
        <v>78</v>
      </c>
      <c r="F722" s="148">
        <v>35303</v>
      </c>
      <c r="G722" t="s">
        <v>595</v>
      </c>
      <c r="H722" t="s">
        <v>24</v>
      </c>
      <c r="I722" t="s">
        <v>712</v>
      </c>
      <c r="J722" t="s">
        <v>25</v>
      </c>
      <c r="K722">
        <v>2015</v>
      </c>
      <c r="L722" t="s">
        <v>39</v>
      </c>
      <c r="N722" s="230"/>
      <c r="AG722" t="s">
        <v>2221</v>
      </c>
      <c r="AI722">
        <v>936865687</v>
      </c>
      <c r="AK722" t="s">
        <v>1909</v>
      </c>
      <c r="AL722" s="230"/>
      <c r="AM722" s="230"/>
      <c r="AN722" s="230"/>
      <c r="AW722">
        <v>14040032835</v>
      </c>
    </row>
    <row r="723" spans="1:49" customFormat="1" ht="15" x14ac:dyDescent="0.25">
      <c r="A723">
        <v>425072</v>
      </c>
      <c r="B723" t="s">
        <v>1653</v>
      </c>
      <c r="C723" t="s">
        <v>273</v>
      </c>
      <c r="D723" t="s">
        <v>413</v>
      </c>
      <c r="E723" t="s">
        <v>79</v>
      </c>
      <c r="F723" s="148">
        <v>35518</v>
      </c>
      <c r="G723" t="s">
        <v>272</v>
      </c>
      <c r="H723" t="s">
        <v>24</v>
      </c>
      <c r="I723" t="s">
        <v>712</v>
      </c>
      <c r="J723" t="s">
        <v>25</v>
      </c>
      <c r="K723">
        <v>2015</v>
      </c>
      <c r="L723" t="s">
        <v>243</v>
      </c>
      <c r="M723" t="s">
        <v>39</v>
      </c>
      <c r="N723" s="230"/>
      <c r="AG723" t="s">
        <v>2221</v>
      </c>
      <c r="AI723">
        <v>939335751</v>
      </c>
      <c r="AK723" t="s">
        <v>1554</v>
      </c>
      <c r="AL723" s="230"/>
      <c r="AM723" s="230"/>
      <c r="AN723" s="230"/>
      <c r="AP723" t="s">
        <v>689</v>
      </c>
      <c r="AW723">
        <v>3010142315</v>
      </c>
    </row>
    <row r="724" spans="1:49" customFormat="1" ht="15" x14ac:dyDescent="0.25">
      <c r="A724">
        <v>425087</v>
      </c>
      <c r="B724" t="s">
        <v>1655</v>
      </c>
      <c r="C724" t="s">
        <v>297</v>
      </c>
      <c r="D724" t="s">
        <v>371</v>
      </c>
      <c r="E724" t="s">
        <v>78</v>
      </c>
      <c r="F724" s="148">
        <v>35613</v>
      </c>
      <c r="G724" t="s">
        <v>27</v>
      </c>
      <c r="H724" t="s">
        <v>24</v>
      </c>
      <c r="I724" t="s">
        <v>712</v>
      </c>
      <c r="J724" t="s">
        <v>23</v>
      </c>
      <c r="K724">
        <v>2016</v>
      </c>
      <c r="L724" t="s">
        <v>27</v>
      </c>
      <c r="M724" t="s">
        <v>27</v>
      </c>
      <c r="N724" s="230"/>
      <c r="AI724">
        <v>936908271</v>
      </c>
      <c r="AL724" s="230"/>
      <c r="AM724" s="230"/>
      <c r="AN724" s="230"/>
      <c r="AW724">
        <v>1040036913</v>
      </c>
    </row>
    <row r="725" spans="1:49" customFormat="1" ht="15" x14ac:dyDescent="0.25">
      <c r="A725">
        <v>425104</v>
      </c>
      <c r="B725" t="s">
        <v>1656</v>
      </c>
      <c r="C725" t="s">
        <v>383</v>
      </c>
      <c r="D725" t="s">
        <v>253</v>
      </c>
      <c r="E725" t="s">
        <v>78</v>
      </c>
      <c r="F725" s="148">
        <v>33927</v>
      </c>
      <c r="G725" t="s">
        <v>1657</v>
      </c>
      <c r="H725" t="s">
        <v>28</v>
      </c>
      <c r="I725" t="s">
        <v>712</v>
      </c>
      <c r="J725" t="s">
        <v>25</v>
      </c>
      <c r="K725">
        <v>2011</v>
      </c>
      <c r="L725" t="s">
        <v>76</v>
      </c>
      <c r="M725" t="s">
        <v>679</v>
      </c>
      <c r="N725" s="230"/>
      <c r="AG725" t="s">
        <v>2325</v>
      </c>
      <c r="AI725">
        <v>999196055</v>
      </c>
      <c r="AK725" t="s">
        <v>2364</v>
      </c>
      <c r="AL725" s="230"/>
      <c r="AM725" s="230"/>
      <c r="AN725" s="230"/>
      <c r="AP725" t="s">
        <v>689</v>
      </c>
    </row>
    <row r="726" spans="1:49" customFormat="1" ht="15" x14ac:dyDescent="0.25">
      <c r="A726">
        <v>425156</v>
      </c>
      <c r="B726" t="s">
        <v>1658</v>
      </c>
      <c r="C726" t="s">
        <v>257</v>
      </c>
      <c r="D726" t="s">
        <v>1021</v>
      </c>
      <c r="E726" t="s">
        <v>79</v>
      </c>
      <c r="F726" s="148">
        <v>35296</v>
      </c>
      <c r="G726" t="s">
        <v>27</v>
      </c>
      <c r="H726" t="s">
        <v>24</v>
      </c>
      <c r="I726" t="s">
        <v>712</v>
      </c>
      <c r="J726" t="s">
        <v>25</v>
      </c>
      <c r="K726">
        <v>2014</v>
      </c>
      <c r="L726" t="s">
        <v>27</v>
      </c>
      <c r="M726" t="s">
        <v>56</v>
      </c>
      <c r="N726" s="230"/>
      <c r="AG726" t="s">
        <v>2221</v>
      </c>
      <c r="AI726">
        <v>932885047</v>
      </c>
      <c r="AL726" s="230"/>
      <c r="AM726" s="230"/>
      <c r="AN726" s="230"/>
      <c r="AW726">
        <v>6110050806</v>
      </c>
    </row>
    <row r="727" spans="1:49" customFormat="1" ht="15" x14ac:dyDescent="0.25">
      <c r="A727">
        <v>425167</v>
      </c>
      <c r="B727" t="s">
        <v>1659</v>
      </c>
      <c r="C727" t="s">
        <v>284</v>
      </c>
      <c r="D727" t="s">
        <v>268</v>
      </c>
      <c r="E727" t="s">
        <v>79</v>
      </c>
      <c r="F727" s="148">
        <v>32052</v>
      </c>
      <c r="G727" t="s">
        <v>27</v>
      </c>
      <c r="H727" t="s">
        <v>24</v>
      </c>
      <c r="I727" t="s">
        <v>712</v>
      </c>
      <c r="L727" t="s">
        <v>243</v>
      </c>
      <c r="M727" t="s">
        <v>39</v>
      </c>
      <c r="N727" s="230"/>
      <c r="AG727" t="s">
        <v>2221</v>
      </c>
      <c r="AI727">
        <v>959842725</v>
      </c>
      <c r="AL727" s="230"/>
      <c r="AM727" s="230"/>
      <c r="AN727" s="230"/>
      <c r="AP727" t="s">
        <v>689</v>
      </c>
      <c r="AW727">
        <v>3220002243</v>
      </c>
    </row>
    <row r="728" spans="1:49" customFormat="1" ht="15" x14ac:dyDescent="0.25">
      <c r="A728">
        <v>425168</v>
      </c>
      <c r="B728" t="s">
        <v>2365</v>
      </c>
      <c r="D728" t="s">
        <v>2366</v>
      </c>
      <c r="E728" t="s">
        <v>79</v>
      </c>
      <c r="F728" s="148">
        <v>33242</v>
      </c>
      <c r="G728" t="s">
        <v>272</v>
      </c>
      <c r="H728" t="s">
        <v>24</v>
      </c>
      <c r="I728" t="s">
        <v>712</v>
      </c>
      <c r="J728" t="s">
        <v>23</v>
      </c>
      <c r="K728">
        <v>2008</v>
      </c>
      <c r="L728" t="s">
        <v>39</v>
      </c>
      <c r="M728" t="s">
        <v>39</v>
      </c>
      <c r="N728" s="230"/>
      <c r="AG728" t="s">
        <v>2367</v>
      </c>
      <c r="AI728">
        <v>934376420</v>
      </c>
      <c r="AK728" t="s">
        <v>272</v>
      </c>
      <c r="AL728" s="230"/>
      <c r="AM728" s="230"/>
      <c r="AN728" s="230"/>
      <c r="AW728">
        <v>3010065764</v>
      </c>
    </row>
    <row r="729" spans="1:49" customFormat="1" ht="15" x14ac:dyDescent="0.25">
      <c r="A729">
        <v>425199</v>
      </c>
      <c r="B729" t="s">
        <v>1660</v>
      </c>
      <c r="C729" t="s">
        <v>510</v>
      </c>
      <c r="D729" t="s">
        <v>1661</v>
      </c>
      <c r="E729" t="s">
        <v>78</v>
      </c>
      <c r="F729" s="148">
        <v>35825</v>
      </c>
      <c r="G729" t="s">
        <v>408</v>
      </c>
      <c r="H729" t="s">
        <v>24</v>
      </c>
      <c r="I729" t="s">
        <v>769</v>
      </c>
      <c r="J729" t="s">
        <v>23</v>
      </c>
      <c r="K729">
        <v>2016</v>
      </c>
      <c r="L729" t="s">
        <v>39</v>
      </c>
      <c r="M729" t="s">
        <v>39</v>
      </c>
      <c r="N729" s="230"/>
      <c r="AL729" s="230"/>
      <c r="AM729" s="230"/>
      <c r="AN729" s="230"/>
      <c r="AW729">
        <v>3350021149</v>
      </c>
    </row>
    <row r="730" spans="1:49" customFormat="1" ht="15" x14ac:dyDescent="0.25">
      <c r="A730">
        <v>425206</v>
      </c>
      <c r="B730" t="s">
        <v>1662</v>
      </c>
      <c r="C730" t="s">
        <v>303</v>
      </c>
      <c r="D730" t="s">
        <v>385</v>
      </c>
      <c r="E730" t="s">
        <v>79</v>
      </c>
      <c r="F730" s="148">
        <v>35603</v>
      </c>
      <c r="G730" t="s">
        <v>27</v>
      </c>
      <c r="H730" t="s">
        <v>24</v>
      </c>
      <c r="I730" t="s">
        <v>712</v>
      </c>
      <c r="J730" t="s">
        <v>25</v>
      </c>
      <c r="K730">
        <v>2014</v>
      </c>
      <c r="L730" t="s">
        <v>243</v>
      </c>
      <c r="M730" t="s">
        <v>64</v>
      </c>
      <c r="N730" s="230"/>
      <c r="AG730" t="s">
        <v>2221</v>
      </c>
      <c r="AI730">
        <v>937185599</v>
      </c>
      <c r="AK730" t="s">
        <v>27</v>
      </c>
      <c r="AL730" s="230"/>
      <c r="AM730" s="230"/>
      <c r="AN730" s="230"/>
      <c r="AP730" t="s">
        <v>689</v>
      </c>
      <c r="AW730">
        <v>8170115033</v>
      </c>
    </row>
    <row r="731" spans="1:49" customFormat="1" ht="15" x14ac:dyDescent="0.25">
      <c r="A731">
        <v>425248</v>
      </c>
      <c r="B731" t="s">
        <v>1663</v>
      </c>
      <c r="C731" t="s">
        <v>1664</v>
      </c>
      <c r="D731" t="s">
        <v>1665</v>
      </c>
      <c r="E731" t="s">
        <v>79</v>
      </c>
      <c r="F731" s="148">
        <v>28028</v>
      </c>
      <c r="G731" t="s">
        <v>27</v>
      </c>
      <c r="H731" t="s">
        <v>24</v>
      </c>
      <c r="I731" t="s">
        <v>712</v>
      </c>
      <c r="L731" t="s">
        <v>27</v>
      </c>
      <c r="M731" t="s">
        <v>39</v>
      </c>
      <c r="N731" s="230"/>
      <c r="AG731" t="s">
        <v>2221</v>
      </c>
      <c r="AI731">
        <v>955330598</v>
      </c>
      <c r="AL731" s="230"/>
      <c r="AM731" s="230"/>
      <c r="AN731" s="230"/>
      <c r="AW731">
        <v>3080041294</v>
      </c>
    </row>
    <row r="732" spans="1:49" customFormat="1" ht="15" x14ac:dyDescent="0.25">
      <c r="A732">
        <v>425273</v>
      </c>
      <c r="B732" t="s">
        <v>1667</v>
      </c>
      <c r="C732" t="s">
        <v>481</v>
      </c>
      <c r="D732" t="s">
        <v>559</v>
      </c>
      <c r="E732" t="s">
        <v>79</v>
      </c>
      <c r="F732" s="148">
        <v>35923</v>
      </c>
      <c r="G732" t="s">
        <v>1668</v>
      </c>
      <c r="H732" t="s">
        <v>24</v>
      </c>
      <c r="I732" t="s">
        <v>712</v>
      </c>
      <c r="J732" t="s">
        <v>23</v>
      </c>
      <c r="K732">
        <v>2016</v>
      </c>
      <c r="L732" t="s">
        <v>76</v>
      </c>
      <c r="N732" s="230"/>
      <c r="AG732" t="s">
        <v>2221</v>
      </c>
      <c r="AI732">
        <v>947595749</v>
      </c>
      <c r="AK732" t="s">
        <v>27</v>
      </c>
      <c r="AL732" s="230"/>
      <c r="AM732" s="230"/>
      <c r="AN732" s="230"/>
      <c r="AW732">
        <v>14020045785</v>
      </c>
    </row>
    <row r="733" spans="1:49" customFormat="1" ht="15" x14ac:dyDescent="0.25">
      <c r="A733">
        <v>425275</v>
      </c>
      <c r="B733" t="s">
        <v>2212</v>
      </c>
      <c r="C733" t="s">
        <v>273</v>
      </c>
      <c r="D733" t="s">
        <v>600</v>
      </c>
      <c r="E733" t="s">
        <v>78</v>
      </c>
      <c r="F733" s="148">
        <v>0</v>
      </c>
      <c r="I733" t="s">
        <v>712</v>
      </c>
      <c r="M733" t="s">
        <v>679</v>
      </c>
      <c r="N733" s="230"/>
      <c r="AG733" t="s">
        <v>2221</v>
      </c>
      <c r="AL733" s="230"/>
      <c r="AM733" s="230"/>
      <c r="AN733" s="230"/>
    </row>
    <row r="734" spans="1:49" customFormat="1" ht="15" x14ac:dyDescent="0.25">
      <c r="A734">
        <v>425281</v>
      </c>
      <c r="B734" t="s">
        <v>1669</v>
      </c>
      <c r="C734" t="s">
        <v>251</v>
      </c>
      <c r="D734" t="s">
        <v>588</v>
      </c>
      <c r="E734" t="s">
        <v>78</v>
      </c>
      <c r="F734" s="148">
        <v>35720</v>
      </c>
      <c r="G734" t="s">
        <v>27</v>
      </c>
      <c r="H734" t="s">
        <v>24</v>
      </c>
      <c r="I734" t="s">
        <v>712</v>
      </c>
      <c r="J734" t="s">
        <v>25</v>
      </c>
      <c r="K734">
        <v>2015</v>
      </c>
      <c r="L734" t="s">
        <v>27</v>
      </c>
      <c r="N734" s="230"/>
      <c r="AL734" s="230"/>
      <c r="AM734" s="230"/>
      <c r="AN734" s="230"/>
      <c r="AW734">
        <v>12060040509</v>
      </c>
    </row>
    <row r="735" spans="1:49" customFormat="1" ht="15" x14ac:dyDescent="0.25">
      <c r="A735">
        <v>425286</v>
      </c>
      <c r="B735" t="s">
        <v>1670</v>
      </c>
      <c r="C735" t="s">
        <v>552</v>
      </c>
      <c r="D735" t="s">
        <v>1671</v>
      </c>
      <c r="E735" t="s">
        <v>78</v>
      </c>
      <c r="F735" s="148">
        <v>28028</v>
      </c>
      <c r="I735" t="s">
        <v>712</v>
      </c>
      <c r="N735" s="230"/>
      <c r="AL735" s="230"/>
      <c r="AM735" s="230"/>
      <c r="AN735" s="230"/>
    </row>
    <row r="736" spans="1:49" customFormat="1" ht="15" x14ac:dyDescent="0.25">
      <c r="A736">
        <v>425316</v>
      </c>
      <c r="B736" t="s">
        <v>1674</v>
      </c>
      <c r="C736" t="s">
        <v>275</v>
      </c>
      <c r="D736" t="s">
        <v>295</v>
      </c>
      <c r="E736" t="s">
        <v>78</v>
      </c>
      <c r="F736" s="148">
        <v>36161</v>
      </c>
      <c r="G736" t="s">
        <v>1065</v>
      </c>
      <c r="H736" t="s">
        <v>24</v>
      </c>
      <c r="I736" t="s">
        <v>712</v>
      </c>
      <c r="J736" t="s">
        <v>23</v>
      </c>
      <c r="K736">
        <v>2016</v>
      </c>
      <c r="L736" t="s">
        <v>76</v>
      </c>
      <c r="N736" s="230"/>
      <c r="AL736" s="230"/>
      <c r="AM736" s="230"/>
      <c r="AN736" s="230"/>
      <c r="AP736" t="s">
        <v>689</v>
      </c>
      <c r="AW736">
        <v>14010102531</v>
      </c>
    </row>
    <row r="737" spans="1:49" customFormat="1" ht="15" x14ac:dyDescent="0.25">
      <c r="A737">
        <v>425334</v>
      </c>
      <c r="B737" t="s">
        <v>1675</v>
      </c>
      <c r="C737" t="s">
        <v>528</v>
      </c>
      <c r="D737" t="s">
        <v>1676</v>
      </c>
      <c r="E737" t="s">
        <v>78</v>
      </c>
      <c r="F737" s="148">
        <v>36161</v>
      </c>
      <c r="G737" t="s">
        <v>1677</v>
      </c>
      <c r="H737" t="s">
        <v>24</v>
      </c>
      <c r="I737" t="s">
        <v>712</v>
      </c>
      <c r="J737" t="s">
        <v>23</v>
      </c>
      <c r="K737">
        <v>2016</v>
      </c>
      <c r="L737" t="s">
        <v>27</v>
      </c>
      <c r="M737" t="s">
        <v>36</v>
      </c>
      <c r="N737" s="230"/>
      <c r="O737">
        <v>434</v>
      </c>
      <c r="P737" s="148">
        <v>45704</v>
      </c>
      <c r="Q737">
        <v>4000</v>
      </c>
      <c r="AG737" t="s">
        <v>2369</v>
      </c>
      <c r="AI737">
        <v>951358017</v>
      </c>
      <c r="AK737" t="s">
        <v>2370</v>
      </c>
      <c r="AL737" s="230"/>
      <c r="AM737" s="230"/>
      <c r="AN737" s="230"/>
      <c r="AW737">
        <v>2080062324</v>
      </c>
    </row>
    <row r="738" spans="1:49" customFormat="1" ht="15" x14ac:dyDescent="0.25">
      <c r="A738">
        <v>425348</v>
      </c>
      <c r="B738" t="s">
        <v>1678</v>
      </c>
      <c r="C738" t="s">
        <v>283</v>
      </c>
      <c r="D738" t="s">
        <v>294</v>
      </c>
      <c r="E738" t="s">
        <v>78</v>
      </c>
      <c r="F738" s="148">
        <v>36161</v>
      </c>
      <c r="G738" t="s">
        <v>27</v>
      </c>
      <c r="H738" t="s">
        <v>24</v>
      </c>
      <c r="I738" t="s">
        <v>712</v>
      </c>
      <c r="J738" t="s">
        <v>25</v>
      </c>
      <c r="K738">
        <v>2016</v>
      </c>
      <c r="L738" t="s">
        <v>39</v>
      </c>
      <c r="M738" t="s">
        <v>27</v>
      </c>
      <c r="N738" s="230"/>
      <c r="AG738" t="s">
        <v>2371</v>
      </c>
      <c r="AI738">
        <v>951733462</v>
      </c>
      <c r="AK738" t="s">
        <v>27</v>
      </c>
      <c r="AL738" s="230"/>
      <c r="AM738" s="230"/>
      <c r="AN738" s="230"/>
      <c r="AW738">
        <v>1010669447</v>
      </c>
    </row>
    <row r="739" spans="1:49" customFormat="1" ht="15" x14ac:dyDescent="0.25">
      <c r="A739">
        <v>425362</v>
      </c>
      <c r="B739" t="s">
        <v>1679</v>
      </c>
      <c r="C739" t="s">
        <v>377</v>
      </c>
      <c r="D739" t="s">
        <v>353</v>
      </c>
      <c r="E739" t="s">
        <v>78</v>
      </c>
      <c r="F739" s="148">
        <v>34859</v>
      </c>
      <c r="G739" t="s">
        <v>27</v>
      </c>
      <c r="H739" t="s">
        <v>24</v>
      </c>
      <c r="I739" t="s">
        <v>712</v>
      </c>
      <c r="J739" t="s">
        <v>25</v>
      </c>
      <c r="K739">
        <v>2013</v>
      </c>
      <c r="L739" t="s">
        <v>27</v>
      </c>
      <c r="M739" t="s">
        <v>27</v>
      </c>
      <c r="N739" s="230"/>
      <c r="AI739">
        <v>946569099</v>
      </c>
      <c r="AK739" t="s">
        <v>27</v>
      </c>
      <c r="AL739" s="230"/>
      <c r="AM739" s="230"/>
      <c r="AN739" s="230"/>
      <c r="AW739">
        <v>1040286211</v>
      </c>
    </row>
    <row r="740" spans="1:49" customFormat="1" ht="15" x14ac:dyDescent="0.25">
      <c r="A740">
        <v>425366</v>
      </c>
      <c r="B740" t="s">
        <v>661</v>
      </c>
      <c r="C740" t="s">
        <v>1680</v>
      </c>
      <c r="D740" t="s">
        <v>1681</v>
      </c>
      <c r="E740" t="s">
        <v>78</v>
      </c>
      <c r="F740" s="148">
        <v>35563</v>
      </c>
      <c r="I740" t="s">
        <v>712</v>
      </c>
      <c r="N740" s="230"/>
      <c r="AL740" s="230"/>
      <c r="AM740" s="230"/>
      <c r="AN740" s="230"/>
      <c r="AP740" t="s">
        <v>689</v>
      </c>
    </row>
    <row r="741" spans="1:49" customFormat="1" ht="15" x14ac:dyDescent="0.25">
      <c r="A741">
        <v>425369</v>
      </c>
      <c r="B741" t="s">
        <v>1682</v>
      </c>
      <c r="C741" t="s">
        <v>273</v>
      </c>
      <c r="D741" t="s">
        <v>300</v>
      </c>
      <c r="E741" t="s">
        <v>78</v>
      </c>
      <c r="F741" s="148">
        <v>35644</v>
      </c>
      <c r="G741" t="s">
        <v>39</v>
      </c>
      <c r="H741" t="s">
        <v>24</v>
      </c>
      <c r="I741" t="s">
        <v>712</v>
      </c>
      <c r="J741" t="s">
        <v>23</v>
      </c>
      <c r="K741">
        <v>2015</v>
      </c>
      <c r="L741" t="s">
        <v>76</v>
      </c>
      <c r="N741" s="230"/>
      <c r="AG741" t="s">
        <v>2221</v>
      </c>
      <c r="AI741">
        <v>991910324</v>
      </c>
      <c r="AL741" s="230"/>
      <c r="AM741" s="230"/>
      <c r="AN741" s="230"/>
      <c r="AW741">
        <v>14060026349</v>
      </c>
    </row>
    <row r="742" spans="1:49" customFormat="1" ht="15" x14ac:dyDescent="0.25">
      <c r="A742">
        <v>425388</v>
      </c>
      <c r="B742" t="s">
        <v>1684</v>
      </c>
      <c r="C742" t="s">
        <v>552</v>
      </c>
      <c r="D742" t="s">
        <v>1685</v>
      </c>
      <c r="E742" t="s">
        <v>78</v>
      </c>
      <c r="F742" s="148">
        <v>34435</v>
      </c>
      <c r="G742" t="s">
        <v>27</v>
      </c>
      <c r="H742" t="s">
        <v>24</v>
      </c>
      <c r="I742" t="s">
        <v>712</v>
      </c>
      <c r="J742" t="s">
        <v>23</v>
      </c>
      <c r="K742">
        <v>2012</v>
      </c>
      <c r="L742" t="s">
        <v>243</v>
      </c>
      <c r="M742" t="s">
        <v>27</v>
      </c>
      <c r="N742" s="230"/>
      <c r="AL742" s="230"/>
      <c r="AM742" s="230"/>
      <c r="AN742" s="230"/>
      <c r="AP742" t="s">
        <v>689</v>
      </c>
      <c r="AW742">
        <v>1020299936</v>
      </c>
    </row>
    <row r="743" spans="1:49" customFormat="1" ht="15" x14ac:dyDescent="0.25">
      <c r="A743">
        <v>425406</v>
      </c>
      <c r="B743" t="s">
        <v>1687</v>
      </c>
      <c r="C743" t="s">
        <v>257</v>
      </c>
      <c r="D743" t="s">
        <v>556</v>
      </c>
      <c r="E743" t="s">
        <v>78</v>
      </c>
      <c r="F743" s="148">
        <v>36161</v>
      </c>
      <c r="G743" t="s">
        <v>1688</v>
      </c>
      <c r="H743" t="s">
        <v>24</v>
      </c>
      <c r="I743" t="s">
        <v>712</v>
      </c>
      <c r="J743" t="s">
        <v>23</v>
      </c>
      <c r="K743">
        <v>2016</v>
      </c>
      <c r="L743" t="s">
        <v>39</v>
      </c>
      <c r="N743" s="230"/>
      <c r="O743">
        <v>476</v>
      </c>
      <c r="P743" s="148">
        <v>45706</v>
      </c>
      <c r="Q743">
        <v>270000</v>
      </c>
      <c r="AL743" s="230"/>
      <c r="AM743" s="230"/>
      <c r="AN743" s="230"/>
    </row>
    <row r="744" spans="1:49" customFormat="1" ht="15" x14ac:dyDescent="0.25">
      <c r="A744">
        <v>425411</v>
      </c>
      <c r="B744" t="s">
        <v>1689</v>
      </c>
      <c r="C744" t="s">
        <v>851</v>
      </c>
      <c r="D744" t="s">
        <v>274</v>
      </c>
      <c r="E744" t="s">
        <v>78</v>
      </c>
      <c r="F744" s="148">
        <v>35613</v>
      </c>
      <c r="G744" t="s">
        <v>27</v>
      </c>
      <c r="H744" t="s">
        <v>24</v>
      </c>
      <c r="I744" t="s">
        <v>712</v>
      </c>
      <c r="J744" t="s">
        <v>25</v>
      </c>
      <c r="K744">
        <v>2015</v>
      </c>
      <c r="L744" t="s">
        <v>27</v>
      </c>
      <c r="M744" t="s">
        <v>27</v>
      </c>
      <c r="N744" s="230"/>
      <c r="AI744">
        <v>933601253</v>
      </c>
      <c r="AK744" t="s">
        <v>243</v>
      </c>
      <c r="AL744" s="230"/>
      <c r="AM744" s="230"/>
      <c r="AN744" s="230"/>
      <c r="AP744" t="s">
        <v>689</v>
      </c>
      <c r="AW744">
        <v>1010608118</v>
      </c>
    </row>
    <row r="745" spans="1:49" customFormat="1" ht="15" x14ac:dyDescent="0.25">
      <c r="A745">
        <v>425427</v>
      </c>
      <c r="B745" t="s">
        <v>2207</v>
      </c>
      <c r="C745" t="s">
        <v>555</v>
      </c>
      <c r="D745" t="s">
        <v>556</v>
      </c>
      <c r="E745" t="s">
        <v>79</v>
      </c>
      <c r="F745" s="148">
        <v>0</v>
      </c>
      <c r="I745" t="s">
        <v>712</v>
      </c>
      <c r="M745" t="s">
        <v>679</v>
      </c>
      <c r="N745" s="230"/>
      <c r="AG745" t="s">
        <v>2221</v>
      </c>
      <c r="AL745" s="230"/>
      <c r="AM745" s="230"/>
      <c r="AN745" s="230"/>
    </row>
    <row r="746" spans="1:49" customFormat="1" ht="15" x14ac:dyDescent="0.25">
      <c r="A746">
        <v>425432</v>
      </c>
      <c r="B746" t="s">
        <v>1690</v>
      </c>
      <c r="C746" t="s">
        <v>896</v>
      </c>
      <c r="D746" t="s">
        <v>413</v>
      </c>
      <c r="E746" t="s">
        <v>79</v>
      </c>
      <c r="F746" s="148">
        <v>36161</v>
      </c>
      <c r="I746" t="s">
        <v>712</v>
      </c>
      <c r="N746" s="230"/>
      <c r="AL746" s="230"/>
      <c r="AM746" s="230"/>
      <c r="AN746" s="230"/>
      <c r="AP746" t="s">
        <v>689</v>
      </c>
    </row>
    <row r="747" spans="1:49" customFormat="1" ht="15" x14ac:dyDescent="0.25">
      <c r="A747">
        <v>425436</v>
      </c>
      <c r="B747" t="s">
        <v>1691</v>
      </c>
      <c r="C747" t="s">
        <v>558</v>
      </c>
      <c r="D747" t="s">
        <v>291</v>
      </c>
      <c r="E747" t="s">
        <v>79</v>
      </c>
      <c r="F747" s="148">
        <v>36161</v>
      </c>
      <c r="I747" t="s">
        <v>712</v>
      </c>
      <c r="N747" s="230"/>
      <c r="AL747" s="230"/>
      <c r="AM747" s="230"/>
      <c r="AN747" s="230"/>
    </row>
    <row r="748" spans="1:49" customFormat="1" ht="15" x14ac:dyDescent="0.25">
      <c r="A748">
        <v>425438</v>
      </c>
      <c r="B748" t="s">
        <v>1692</v>
      </c>
      <c r="C748" t="s">
        <v>244</v>
      </c>
      <c r="D748" t="s">
        <v>507</v>
      </c>
      <c r="E748" t="s">
        <v>78</v>
      </c>
      <c r="F748" s="148">
        <v>34940</v>
      </c>
      <c r="G748" t="s">
        <v>72</v>
      </c>
      <c r="H748" t="s">
        <v>24</v>
      </c>
      <c r="I748" t="s">
        <v>712</v>
      </c>
      <c r="J748" t="s">
        <v>23</v>
      </c>
      <c r="K748">
        <v>2013</v>
      </c>
      <c r="L748" t="s">
        <v>72</v>
      </c>
      <c r="N748" s="230"/>
      <c r="AG748" t="s">
        <v>2221</v>
      </c>
      <c r="AI748">
        <v>968377555</v>
      </c>
      <c r="AK748" t="s">
        <v>72</v>
      </c>
      <c r="AL748" s="230"/>
      <c r="AM748" s="230"/>
      <c r="AN748" s="230"/>
      <c r="AQ748" t="s">
        <v>688</v>
      </c>
      <c r="AW748">
        <v>12010143091</v>
      </c>
    </row>
    <row r="749" spans="1:49" customFormat="1" ht="15" x14ac:dyDescent="0.25">
      <c r="A749">
        <v>425470</v>
      </c>
      <c r="B749" t="s">
        <v>1693</v>
      </c>
      <c r="C749" t="s">
        <v>1694</v>
      </c>
      <c r="D749" t="s">
        <v>252</v>
      </c>
      <c r="E749" t="s">
        <v>78</v>
      </c>
      <c r="F749" s="148">
        <v>29436</v>
      </c>
      <c r="G749" t="s">
        <v>27</v>
      </c>
      <c r="H749" t="s">
        <v>24</v>
      </c>
      <c r="I749" t="s">
        <v>712</v>
      </c>
      <c r="J749" t="s">
        <v>23</v>
      </c>
      <c r="K749">
        <v>1999</v>
      </c>
      <c r="L749" t="s">
        <v>243</v>
      </c>
      <c r="M749" t="s">
        <v>27</v>
      </c>
      <c r="N749" s="230"/>
      <c r="AG749" t="s">
        <v>2341</v>
      </c>
      <c r="AI749">
        <v>944619776</v>
      </c>
      <c r="AK749" t="s">
        <v>2372</v>
      </c>
      <c r="AL749" s="230"/>
      <c r="AM749" s="230"/>
      <c r="AN749" s="230"/>
      <c r="AW749">
        <v>1020211209</v>
      </c>
    </row>
    <row r="750" spans="1:49" customFormat="1" ht="15" x14ac:dyDescent="0.25">
      <c r="A750">
        <v>425490</v>
      </c>
      <c r="B750" t="s">
        <v>1695</v>
      </c>
      <c r="C750" t="s">
        <v>401</v>
      </c>
      <c r="D750" t="s">
        <v>642</v>
      </c>
      <c r="E750" t="s">
        <v>79</v>
      </c>
      <c r="F750" s="148">
        <v>33426</v>
      </c>
      <c r="G750" t="s">
        <v>837</v>
      </c>
      <c r="H750" t="s">
        <v>24</v>
      </c>
      <c r="I750" t="s">
        <v>712</v>
      </c>
      <c r="J750" t="s">
        <v>25</v>
      </c>
      <c r="K750">
        <v>2009</v>
      </c>
      <c r="L750" t="s">
        <v>74</v>
      </c>
      <c r="M750" t="s">
        <v>27</v>
      </c>
      <c r="N750" s="230"/>
      <c r="AG750" t="s">
        <v>2221</v>
      </c>
      <c r="AL750" s="230"/>
      <c r="AM750" s="230"/>
      <c r="AN750" s="230"/>
      <c r="AW750">
        <v>1010637413</v>
      </c>
    </row>
    <row r="751" spans="1:49" customFormat="1" ht="15" x14ac:dyDescent="0.25">
      <c r="A751">
        <v>425517</v>
      </c>
      <c r="B751" t="s">
        <v>1696</v>
      </c>
      <c r="C751" t="s">
        <v>490</v>
      </c>
      <c r="D751" t="s">
        <v>246</v>
      </c>
      <c r="E751" t="s">
        <v>78</v>
      </c>
      <c r="F751" s="148">
        <v>29052</v>
      </c>
      <c r="G751" t="s">
        <v>27</v>
      </c>
      <c r="H751" t="s">
        <v>40</v>
      </c>
      <c r="I751" t="s">
        <v>769</v>
      </c>
      <c r="J751" t="s">
        <v>23</v>
      </c>
      <c r="K751">
        <v>2013</v>
      </c>
      <c r="L751" t="s">
        <v>27</v>
      </c>
      <c r="M751" t="s">
        <v>679</v>
      </c>
      <c r="N751" s="230"/>
      <c r="AG751" t="s">
        <v>2221</v>
      </c>
      <c r="AI751">
        <v>953585737</v>
      </c>
      <c r="AK751" t="s">
        <v>2374</v>
      </c>
      <c r="AL751" s="230"/>
      <c r="AM751" s="230"/>
      <c r="AN751" s="230"/>
      <c r="AP751" t="s">
        <v>689</v>
      </c>
      <c r="AW751" t="s">
        <v>2373</v>
      </c>
    </row>
    <row r="752" spans="1:49" customFormat="1" ht="15" x14ac:dyDescent="0.25">
      <c r="A752">
        <v>425524</v>
      </c>
      <c r="B752" t="s">
        <v>1697</v>
      </c>
      <c r="C752" t="s">
        <v>1498</v>
      </c>
      <c r="D752" t="s">
        <v>593</v>
      </c>
      <c r="E752" t="s">
        <v>79</v>
      </c>
      <c r="F752" s="148">
        <v>34350</v>
      </c>
      <c r="G752" t="s">
        <v>27</v>
      </c>
      <c r="H752" t="s">
        <v>24</v>
      </c>
      <c r="I752" t="s">
        <v>712</v>
      </c>
      <c r="J752" t="s">
        <v>23</v>
      </c>
      <c r="K752">
        <v>2016</v>
      </c>
      <c r="L752" t="s">
        <v>27</v>
      </c>
      <c r="M752" t="s">
        <v>27</v>
      </c>
      <c r="N752" s="230"/>
      <c r="AG752" t="s">
        <v>2221</v>
      </c>
      <c r="AI752">
        <v>937149943</v>
      </c>
      <c r="AK752" t="s">
        <v>2375</v>
      </c>
      <c r="AL752" s="230"/>
      <c r="AM752" s="230"/>
      <c r="AN752" s="230"/>
      <c r="AW752">
        <v>1010180150</v>
      </c>
    </row>
    <row r="753" spans="1:49" customFormat="1" ht="15" x14ac:dyDescent="0.25">
      <c r="A753">
        <v>425530</v>
      </c>
      <c r="B753" t="s">
        <v>1698</v>
      </c>
      <c r="C753" t="s">
        <v>1699</v>
      </c>
      <c r="D753" t="s">
        <v>463</v>
      </c>
      <c r="E753" t="s">
        <v>79</v>
      </c>
      <c r="F753" s="148">
        <v>25873</v>
      </c>
      <c r="G753" t="s">
        <v>27</v>
      </c>
      <c r="H753" t="s">
        <v>24</v>
      </c>
      <c r="I753" t="s">
        <v>769</v>
      </c>
      <c r="J753" t="s">
        <v>25</v>
      </c>
      <c r="K753">
        <v>2008</v>
      </c>
      <c r="L753" t="s">
        <v>27</v>
      </c>
      <c r="M753" t="s">
        <v>27</v>
      </c>
      <c r="N753" s="230"/>
      <c r="AG753" t="s">
        <v>2221</v>
      </c>
      <c r="AI753">
        <v>988282234</v>
      </c>
      <c r="AK753" t="s">
        <v>2376</v>
      </c>
      <c r="AL753" s="230"/>
      <c r="AM753" s="230"/>
      <c r="AN753" s="230"/>
      <c r="AP753" t="s">
        <v>689</v>
      </c>
      <c r="AW753">
        <v>1020251256</v>
      </c>
    </row>
    <row r="754" spans="1:49" customFormat="1" ht="15" x14ac:dyDescent="0.25">
      <c r="A754">
        <v>425544</v>
      </c>
      <c r="B754" t="s">
        <v>1702</v>
      </c>
      <c r="C754" t="s">
        <v>251</v>
      </c>
      <c r="D754" t="s">
        <v>327</v>
      </c>
      <c r="E754" t="s">
        <v>79</v>
      </c>
      <c r="F754" s="148">
        <v>36161</v>
      </c>
      <c r="G754" t="s">
        <v>858</v>
      </c>
      <c r="H754" t="s">
        <v>24</v>
      </c>
      <c r="I754" t="s">
        <v>769</v>
      </c>
      <c r="J754" t="s">
        <v>23</v>
      </c>
      <c r="K754">
        <v>2016</v>
      </c>
      <c r="L754" t="s">
        <v>27</v>
      </c>
      <c r="N754" s="230"/>
      <c r="AG754" t="s">
        <v>2221</v>
      </c>
      <c r="AK754" t="s">
        <v>2377</v>
      </c>
      <c r="AL754" s="230"/>
      <c r="AM754" s="230"/>
      <c r="AN754" s="230"/>
    </row>
    <row r="755" spans="1:49" customFormat="1" ht="15" x14ac:dyDescent="0.25">
      <c r="A755">
        <v>425547</v>
      </c>
      <c r="B755" t="s">
        <v>1703</v>
      </c>
      <c r="C755" t="s">
        <v>338</v>
      </c>
      <c r="D755" t="s">
        <v>829</v>
      </c>
      <c r="E755" t="s">
        <v>79</v>
      </c>
      <c r="F755" s="148">
        <v>35905</v>
      </c>
      <c r="G755" t="s">
        <v>27</v>
      </c>
      <c r="H755" t="s">
        <v>24</v>
      </c>
      <c r="I755" t="s">
        <v>712</v>
      </c>
      <c r="J755" t="s">
        <v>25</v>
      </c>
      <c r="K755">
        <v>2017</v>
      </c>
      <c r="L755" t="s">
        <v>27</v>
      </c>
      <c r="M755" t="s">
        <v>27</v>
      </c>
      <c r="N755" s="230"/>
      <c r="AI755">
        <v>932767166</v>
      </c>
      <c r="AL755" s="230"/>
      <c r="AM755" s="230"/>
      <c r="AN755" s="230"/>
      <c r="AP755" t="s">
        <v>689</v>
      </c>
      <c r="AW755">
        <v>1010131152</v>
      </c>
    </row>
    <row r="756" spans="1:49" customFormat="1" ht="15" x14ac:dyDescent="0.25">
      <c r="A756">
        <v>425551</v>
      </c>
      <c r="B756" t="s">
        <v>1704</v>
      </c>
      <c r="C756" t="s">
        <v>427</v>
      </c>
      <c r="D756" t="s">
        <v>1705</v>
      </c>
      <c r="E756" t="s">
        <v>79</v>
      </c>
      <c r="F756" s="148">
        <v>34366</v>
      </c>
      <c r="G756" t="s">
        <v>27</v>
      </c>
      <c r="H756" t="s">
        <v>24</v>
      </c>
      <c r="I756" t="s">
        <v>712</v>
      </c>
      <c r="J756" t="s">
        <v>25</v>
      </c>
      <c r="K756">
        <v>2012</v>
      </c>
      <c r="L756" t="s">
        <v>243</v>
      </c>
      <c r="N756" s="230"/>
      <c r="AG756" t="s">
        <v>2221</v>
      </c>
      <c r="AL756" s="230"/>
      <c r="AM756" s="230"/>
      <c r="AN756" s="230"/>
    </row>
    <row r="757" spans="1:49" customFormat="1" ht="15" x14ac:dyDescent="0.25">
      <c r="A757">
        <v>425558</v>
      </c>
      <c r="B757" t="s">
        <v>1706</v>
      </c>
      <c r="C757" t="s">
        <v>275</v>
      </c>
      <c r="D757" t="s">
        <v>253</v>
      </c>
      <c r="E757" t="s">
        <v>78</v>
      </c>
      <c r="F757" s="148">
        <v>35999</v>
      </c>
      <c r="G757" t="s">
        <v>27</v>
      </c>
      <c r="H757" t="s">
        <v>24</v>
      </c>
      <c r="I757" t="s">
        <v>712</v>
      </c>
      <c r="J757" t="s">
        <v>23</v>
      </c>
      <c r="K757">
        <v>2016</v>
      </c>
      <c r="L757" t="s">
        <v>39</v>
      </c>
      <c r="M757" t="s">
        <v>39</v>
      </c>
      <c r="N757" s="230"/>
      <c r="AI757">
        <v>996417613</v>
      </c>
      <c r="AL757" s="230"/>
      <c r="AM757" s="230"/>
      <c r="AN757" s="230"/>
      <c r="AW757">
        <v>3220020374</v>
      </c>
    </row>
    <row r="758" spans="1:49" customFormat="1" ht="15" x14ac:dyDescent="0.25">
      <c r="A758">
        <v>425579</v>
      </c>
      <c r="B758" t="s">
        <v>2215</v>
      </c>
      <c r="C758" t="s">
        <v>275</v>
      </c>
      <c r="D758" t="s">
        <v>783</v>
      </c>
      <c r="E758" t="s">
        <v>79</v>
      </c>
      <c r="F758" s="148">
        <v>0</v>
      </c>
      <c r="I758" t="s">
        <v>712</v>
      </c>
      <c r="M758" t="s">
        <v>679</v>
      </c>
      <c r="N758" s="230"/>
      <c r="AG758" t="s">
        <v>2221</v>
      </c>
      <c r="AI758">
        <v>932867865</v>
      </c>
      <c r="AL758" s="230"/>
      <c r="AM758" s="230"/>
      <c r="AN758" s="230"/>
    </row>
    <row r="759" spans="1:49" customFormat="1" ht="15" x14ac:dyDescent="0.25">
      <c r="A759">
        <v>425582</v>
      </c>
      <c r="B759" t="s">
        <v>2216</v>
      </c>
      <c r="C759" t="s">
        <v>367</v>
      </c>
      <c r="D759" t="s">
        <v>291</v>
      </c>
      <c r="E759" t="s">
        <v>79</v>
      </c>
      <c r="F759" s="148">
        <v>0</v>
      </c>
      <c r="I759" t="s">
        <v>712</v>
      </c>
      <c r="M759" t="s">
        <v>679</v>
      </c>
      <c r="N759" s="230"/>
      <c r="AG759" t="s">
        <v>2221</v>
      </c>
      <c r="AI759">
        <v>991786010</v>
      </c>
      <c r="AL759" s="230"/>
      <c r="AM759" s="230"/>
      <c r="AN759" s="230"/>
    </row>
    <row r="760" spans="1:49" customFormat="1" ht="15" x14ac:dyDescent="0.25">
      <c r="A760">
        <v>425595</v>
      </c>
      <c r="B760" t="s">
        <v>1707</v>
      </c>
      <c r="C760" t="s">
        <v>377</v>
      </c>
      <c r="D760" t="s">
        <v>286</v>
      </c>
      <c r="E760" t="s">
        <v>78</v>
      </c>
      <c r="F760" s="148">
        <v>36180</v>
      </c>
      <c r="G760" t="s">
        <v>301</v>
      </c>
      <c r="H760" t="s">
        <v>24</v>
      </c>
      <c r="I760" t="s">
        <v>769</v>
      </c>
      <c r="J760" t="s">
        <v>23</v>
      </c>
      <c r="K760">
        <v>2016</v>
      </c>
      <c r="L760" t="s">
        <v>39</v>
      </c>
      <c r="M760" t="s">
        <v>39</v>
      </c>
      <c r="N760" s="230"/>
      <c r="AL760" s="230"/>
      <c r="AM760" s="230"/>
      <c r="AN760" s="230"/>
      <c r="AW760">
        <v>3080099041</v>
      </c>
    </row>
    <row r="761" spans="1:49" customFormat="1" ht="15" x14ac:dyDescent="0.25">
      <c r="A761">
        <v>425601</v>
      </c>
      <c r="B761" t="s">
        <v>1708</v>
      </c>
      <c r="C761" t="s">
        <v>305</v>
      </c>
      <c r="D761" t="s">
        <v>298</v>
      </c>
      <c r="E761" t="s">
        <v>79</v>
      </c>
      <c r="F761" s="148">
        <v>31048</v>
      </c>
      <c r="G761" t="s">
        <v>360</v>
      </c>
      <c r="H761" t="s">
        <v>24</v>
      </c>
      <c r="I761" t="s">
        <v>712</v>
      </c>
      <c r="J761" t="s">
        <v>25</v>
      </c>
      <c r="K761">
        <v>2002</v>
      </c>
      <c r="L761" t="s">
        <v>39</v>
      </c>
      <c r="N761" s="230"/>
      <c r="O761">
        <v>467</v>
      </c>
      <c r="P761" s="148">
        <v>45706</v>
      </c>
      <c r="Q761">
        <v>240000</v>
      </c>
      <c r="AG761" t="s">
        <v>2221</v>
      </c>
      <c r="AL761" s="230"/>
      <c r="AM761" s="230"/>
      <c r="AN761" s="230"/>
      <c r="AP761" t="s">
        <v>689</v>
      </c>
      <c r="AW761">
        <v>14010070420</v>
      </c>
    </row>
    <row r="762" spans="1:49" customFormat="1" ht="15" x14ac:dyDescent="0.25">
      <c r="A762">
        <v>425603</v>
      </c>
      <c r="B762" t="s">
        <v>1709</v>
      </c>
      <c r="C762" t="s">
        <v>251</v>
      </c>
      <c r="D762" t="s">
        <v>422</v>
      </c>
      <c r="E762" t="s">
        <v>79</v>
      </c>
      <c r="F762" s="148">
        <v>0</v>
      </c>
      <c r="I762" t="s">
        <v>712</v>
      </c>
      <c r="N762" s="230"/>
      <c r="AL762" s="230"/>
      <c r="AM762" s="230"/>
      <c r="AN762" s="230"/>
    </row>
    <row r="763" spans="1:49" customFormat="1" ht="15" x14ac:dyDescent="0.25">
      <c r="A763">
        <v>425611</v>
      </c>
      <c r="B763" t="s">
        <v>1710</v>
      </c>
      <c r="C763" t="s">
        <v>251</v>
      </c>
      <c r="D763" t="s">
        <v>294</v>
      </c>
      <c r="E763" t="s">
        <v>79</v>
      </c>
      <c r="F763" s="148">
        <v>32240</v>
      </c>
      <c r="G763" t="s">
        <v>27</v>
      </c>
      <c r="H763" t="s">
        <v>24</v>
      </c>
      <c r="I763" t="s">
        <v>712</v>
      </c>
      <c r="J763" t="s">
        <v>23</v>
      </c>
      <c r="K763">
        <v>2006</v>
      </c>
      <c r="L763" t="s">
        <v>329</v>
      </c>
      <c r="M763" t="s">
        <v>39</v>
      </c>
      <c r="N763" s="230"/>
      <c r="AG763" t="s">
        <v>2221</v>
      </c>
      <c r="AL763" s="230"/>
      <c r="AM763" s="230"/>
      <c r="AN763" s="230"/>
      <c r="AP763" t="s">
        <v>689</v>
      </c>
      <c r="AW763">
        <v>3030009133</v>
      </c>
    </row>
    <row r="764" spans="1:49" customFormat="1" ht="15" x14ac:dyDescent="0.25">
      <c r="A764">
        <v>425629</v>
      </c>
      <c r="B764" t="s">
        <v>1712</v>
      </c>
      <c r="C764" t="s">
        <v>459</v>
      </c>
      <c r="D764" t="s">
        <v>591</v>
      </c>
      <c r="E764" t="s">
        <v>79</v>
      </c>
      <c r="F764" s="148">
        <v>35910</v>
      </c>
      <c r="G764" t="s">
        <v>27</v>
      </c>
      <c r="H764" t="s">
        <v>24</v>
      </c>
      <c r="I764" t="s">
        <v>712</v>
      </c>
      <c r="J764" t="s">
        <v>23</v>
      </c>
      <c r="K764">
        <v>2016</v>
      </c>
      <c r="L764" t="s">
        <v>27</v>
      </c>
      <c r="M764" t="s">
        <v>27</v>
      </c>
      <c r="N764" s="230"/>
      <c r="AG764" t="s">
        <v>2221</v>
      </c>
      <c r="AL764" s="230"/>
      <c r="AM764" s="230"/>
      <c r="AN764" s="230"/>
      <c r="AP764" t="s">
        <v>689</v>
      </c>
      <c r="AW764">
        <v>1020225598</v>
      </c>
    </row>
    <row r="765" spans="1:49" customFormat="1" ht="15" x14ac:dyDescent="0.25">
      <c r="A765">
        <v>425676</v>
      </c>
      <c r="B765" t="s">
        <v>1714</v>
      </c>
      <c r="C765" t="s">
        <v>626</v>
      </c>
      <c r="D765" t="s">
        <v>1715</v>
      </c>
      <c r="E765" t="s">
        <v>79</v>
      </c>
      <c r="F765" s="148">
        <v>29392</v>
      </c>
      <c r="G765" t="s">
        <v>27</v>
      </c>
      <c r="H765" t="s">
        <v>24</v>
      </c>
      <c r="I765" t="s">
        <v>769</v>
      </c>
      <c r="J765" t="s">
        <v>25</v>
      </c>
      <c r="K765">
        <v>1998</v>
      </c>
      <c r="L765" t="s">
        <v>243</v>
      </c>
      <c r="M765" t="s">
        <v>49</v>
      </c>
      <c r="N765" s="230"/>
      <c r="AG765" t="s">
        <v>2221</v>
      </c>
      <c r="AI765">
        <v>969959001</v>
      </c>
      <c r="AK765" t="s">
        <v>27</v>
      </c>
      <c r="AL765" s="230"/>
      <c r="AM765" s="230"/>
      <c r="AN765" s="230"/>
      <c r="AW765">
        <v>5090019315</v>
      </c>
    </row>
    <row r="766" spans="1:49" customFormat="1" ht="15" x14ac:dyDescent="0.25">
      <c r="A766">
        <v>425689</v>
      </c>
      <c r="B766" t="s">
        <v>1717</v>
      </c>
      <c r="C766" t="s">
        <v>307</v>
      </c>
      <c r="D766" t="s">
        <v>314</v>
      </c>
      <c r="E766" t="s">
        <v>78</v>
      </c>
      <c r="F766" s="148">
        <v>34242</v>
      </c>
      <c r="I766" t="s">
        <v>712</v>
      </c>
      <c r="N766" s="230"/>
      <c r="AL766" s="230"/>
      <c r="AM766" s="230"/>
      <c r="AN766" s="230"/>
    </row>
    <row r="767" spans="1:49" customFormat="1" ht="15" x14ac:dyDescent="0.25">
      <c r="A767">
        <v>425698</v>
      </c>
      <c r="B767" t="s">
        <v>1718</v>
      </c>
      <c r="C767" t="s">
        <v>250</v>
      </c>
      <c r="D767" t="s">
        <v>1719</v>
      </c>
      <c r="E767" t="s">
        <v>79</v>
      </c>
      <c r="F767" s="148">
        <v>33247</v>
      </c>
      <c r="G767" t="s">
        <v>74</v>
      </c>
      <c r="H767" t="s">
        <v>24</v>
      </c>
      <c r="I767" t="s">
        <v>712</v>
      </c>
      <c r="J767" t="s">
        <v>23</v>
      </c>
      <c r="K767">
        <v>2010</v>
      </c>
      <c r="L767" t="s">
        <v>74</v>
      </c>
      <c r="N767" s="230"/>
      <c r="AG767" t="s">
        <v>2221</v>
      </c>
      <c r="AL767" s="230"/>
      <c r="AM767" s="230"/>
      <c r="AN767" s="230"/>
    </row>
    <row r="768" spans="1:49" customFormat="1" ht="15" x14ac:dyDescent="0.25">
      <c r="A768">
        <v>425704</v>
      </c>
      <c r="B768" t="s">
        <v>1720</v>
      </c>
      <c r="C768" t="s">
        <v>277</v>
      </c>
      <c r="D768" t="s">
        <v>1721</v>
      </c>
      <c r="E768" t="s">
        <v>79</v>
      </c>
      <c r="F768" s="148">
        <v>35932</v>
      </c>
      <c r="G768" t="s">
        <v>74</v>
      </c>
      <c r="H768" t="s">
        <v>24</v>
      </c>
      <c r="I768" t="s">
        <v>712</v>
      </c>
      <c r="J768" t="s">
        <v>25</v>
      </c>
      <c r="K768">
        <v>2016</v>
      </c>
      <c r="L768" t="s">
        <v>74</v>
      </c>
      <c r="N768" s="230"/>
      <c r="AG768" t="s">
        <v>2221</v>
      </c>
      <c r="AL768" s="230"/>
      <c r="AM768" s="230"/>
      <c r="AN768" s="230"/>
    </row>
    <row r="769" spans="1:49" customFormat="1" ht="15" x14ac:dyDescent="0.25">
      <c r="A769">
        <v>425706</v>
      </c>
      <c r="B769" t="s">
        <v>1722</v>
      </c>
      <c r="C769" t="s">
        <v>244</v>
      </c>
      <c r="D769" t="s">
        <v>286</v>
      </c>
      <c r="E769" t="s">
        <v>78</v>
      </c>
      <c r="F769" s="148">
        <v>35489</v>
      </c>
      <c r="G769" t="s">
        <v>27</v>
      </c>
      <c r="H769" t="s">
        <v>24</v>
      </c>
      <c r="I769" t="s">
        <v>769</v>
      </c>
      <c r="J769" t="s">
        <v>25</v>
      </c>
      <c r="K769">
        <v>2015</v>
      </c>
      <c r="L769" t="s">
        <v>27</v>
      </c>
      <c r="N769" s="230"/>
      <c r="AL769" s="230"/>
      <c r="AM769" s="230"/>
      <c r="AN769" s="230"/>
      <c r="AP769" t="s">
        <v>689</v>
      </c>
    </row>
    <row r="770" spans="1:49" customFormat="1" ht="15" x14ac:dyDescent="0.25">
      <c r="A770">
        <v>425710</v>
      </c>
      <c r="B770" t="s">
        <v>1723</v>
      </c>
      <c r="C770" t="s">
        <v>461</v>
      </c>
      <c r="D770" t="s">
        <v>339</v>
      </c>
      <c r="E770" t="s">
        <v>79</v>
      </c>
      <c r="F770" s="148">
        <v>34335</v>
      </c>
      <c r="G770" t="s">
        <v>74</v>
      </c>
      <c r="H770" t="s">
        <v>24</v>
      </c>
      <c r="I770" t="s">
        <v>769</v>
      </c>
      <c r="J770" t="s">
        <v>25</v>
      </c>
      <c r="K770">
        <v>2011</v>
      </c>
      <c r="L770" t="s">
        <v>74</v>
      </c>
      <c r="N770" s="230"/>
      <c r="AG770" t="s">
        <v>2221</v>
      </c>
      <c r="AL770" s="230"/>
      <c r="AM770" s="230"/>
      <c r="AN770" s="230"/>
      <c r="AP770" t="s">
        <v>689</v>
      </c>
    </row>
    <row r="771" spans="1:49" customFormat="1" ht="15" x14ac:dyDescent="0.25">
      <c r="A771">
        <v>425733</v>
      </c>
      <c r="B771" t="s">
        <v>1725</v>
      </c>
      <c r="C771" t="s">
        <v>1726</v>
      </c>
      <c r="D771" t="s">
        <v>1727</v>
      </c>
      <c r="E771" t="s">
        <v>79</v>
      </c>
      <c r="F771" s="148">
        <v>36161</v>
      </c>
      <c r="G771" t="s">
        <v>27</v>
      </c>
      <c r="H771" t="s">
        <v>24</v>
      </c>
      <c r="I771" t="s">
        <v>712</v>
      </c>
      <c r="J771" t="s">
        <v>23</v>
      </c>
      <c r="K771">
        <v>2016</v>
      </c>
      <c r="L771" t="s">
        <v>532</v>
      </c>
      <c r="M771" t="s">
        <v>59</v>
      </c>
      <c r="N771" s="230"/>
      <c r="AG771" t="s">
        <v>2221</v>
      </c>
      <c r="AL771" s="230"/>
      <c r="AM771" s="230"/>
      <c r="AN771" s="230"/>
      <c r="AW771">
        <v>7010028090</v>
      </c>
    </row>
    <row r="772" spans="1:49" customFormat="1" ht="15" x14ac:dyDescent="0.25">
      <c r="A772">
        <v>425739</v>
      </c>
      <c r="B772" t="s">
        <v>1728</v>
      </c>
      <c r="C772" t="s">
        <v>441</v>
      </c>
      <c r="D772" t="s">
        <v>436</v>
      </c>
      <c r="E772" t="s">
        <v>79</v>
      </c>
      <c r="F772" s="148">
        <v>34433</v>
      </c>
      <c r="G772" t="s">
        <v>74</v>
      </c>
      <c r="H772" t="s">
        <v>24</v>
      </c>
      <c r="I772" t="s">
        <v>712</v>
      </c>
      <c r="J772" t="s">
        <v>23</v>
      </c>
      <c r="K772">
        <v>2012</v>
      </c>
      <c r="L772" t="s">
        <v>74</v>
      </c>
      <c r="M772" t="s">
        <v>59</v>
      </c>
      <c r="N772" s="230"/>
      <c r="O772">
        <v>908</v>
      </c>
      <c r="P772" s="148">
        <v>45757</v>
      </c>
      <c r="Q772">
        <v>165000</v>
      </c>
      <c r="AG772" t="s">
        <v>2221</v>
      </c>
      <c r="AI772">
        <v>991337375</v>
      </c>
      <c r="AL772" s="230"/>
      <c r="AM772" s="230"/>
      <c r="AN772" s="230"/>
      <c r="AW772">
        <v>7010028090</v>
      </c>
    </row>
    <row r="773" spans="1:49" customFormat="1" ht="15" x14ac:dyDescent="0.25">
      <c r="A773">
        <v>425773</v>
      </c>
      <c r="B773" t="s">
        <v>1266</v>
      </c>
      <c r="C773" t="s">
        <v>297</v>
      </c>
      <c r="D773" t="s">
        <v>1730</v>
      </c>
      <c r="E773" t="s">
        <v>78</v>
      </c>
      <c r="F773" s="148">
        <v>36526</v>
      </c>
      <c r="G773" t="s">
        <v>27</v>
      </c>
      <c r="H773" t="s">
        <v>28</v>
      </c>
      <c r="I773" t="s">
        <v>712</v>
      </c>
      <c r="J773" t="s">
        <v>23</v>
      </c>
      <c r="K773">
        <v>2017</v>
      </c>
      <c r="L773" t="s">
        <v>27</v>
      </c>
      <c r="M773" t="s">
        <v>679</v>
      </c>
      <c r="N773" s="230"/>
      <c r="AG773" t="s">
        <v>2359</v>
      </c>
      <c r="AI773">
        <v>949605349</v>
      </c>
      <c r="AK773" t="s">
        <v>27</v>
      </c>
      <c r="AL773" s="230"/>
      <c r="AM773" s="230"/>
      <c r="AN773" s="230"/>
    </row>
    <row r="774" spans="1:49" customFormat="1" ht="15" x14ac:dyDescent="0.25">
      <c r="A774">
        <v>425784</v>
      </c>
      <c r="B774" t="s">
        <v>1731</v>
      </c>
      <c r="C774" t="s">
        <v>257</v>
      </c>
      <c r="D774" t="s">
        <v>289</v>
      </c>
      <c r="E774" t="s">
        <v>78</v>
      </c>
      <c r="F774" s="148">
        <v>35695</v>
      </c>
      <c r="G774" t="s">
        <v>27</v>
      </c>
      <c r="H774" t="s">
        <v>24</v>
      </c>
      <c r="I774" t="s">
        <v>712</v>
      </c>
      <c r="J774" t="s">
        <v>23</v>
      </c>
      <c r="K774">
        <v>2015</v>
      </c>
      <c r="L774" t="s">
        <v>39</v>
      </c>
      <c r="M774" t="s">
        <v>39</v>
      </c>
      <c r="N774" s="230"/>
      <c r="AG774" t="s">
        <v>631</v>
      </c>
      <c r="AI774">
        <v>938764828</v>
      </c>
      <c r="AK774" t="s">
        <v>243</v>
      </c>
      <c r="AL774" s="230"/>
      <c r="AM774" s="230"/>
      <c r="AN774" s="230"/>
      <c r="AW774">
        <v>3080117494</v>
      </c>
    </row>
    <row r="775" spans="1:49" customFormat="1" ht="15" x14ac:dyDescent="0.25">
      <c r="A775">
        <v>425800</v>
      </c>
      <c r="B775" t="s">
        <v>1733</v>
      </c>
      <c r="C775" t="s">
        <v>845</v>
      </c>
      <c r="D775" t="s">
        <v>327</v>
      </c>
      <c r="E775" t="s">
        <v>78</v>
      </c>
      <c r="F775" s="148">
        <v>36634</v>
      </c>
      <c r="G775" t="s">
        <v>1734</v>
      </c>
      <c r="H775" t="s">
        <v>24</v>
      </c>
      <c r="I775" t="s">
        <v>712</v>
      </c>
      <c r="J775" t="s">
        <v>23</v>
      </c>
      <c r="K775">
        <v>2017</v>
      </c>
      <c r="L775" t="s">
        <v>39</v>
      </c>
      <c r="M775" t="s">
        <v>39</v>
      </c>
      <c r="N775" s="230"/>
      <c r="AI775">
        <v>994024901</v>
      </c>
      <c r="AL775" s="230"/>
      <c r="AM775" s="230"/>
      <c r="AN775" s="230"/>
      <c r="AP775" t="s">
        <v>689</v>
      </c>
      <c r="AW775">
        <v>3300014480</v>
      </c>
    </row>
    <row r="776" spans="1:49" customFormat="1" ht="15" x14ac:dyDescent="0.25">
      <c r="A776">
        <v>425812</v>
      </c>
      <c r="B776" t="s">
        <v>1736</v>
      </c>
      <c r="C776" t="s">
        <v>305</v>
      </c>
      <c r="D776" t="s">
        <v>295</v>
      </c>
      <c r="E776" t="s">
        <v>78</v>
      </c>
      <c r="F776" s="148">
        <v>36526</v>
      </c>
      <c r="G776" t="s">
        <v>27</v>
      </c>
      <c r="H776" t="s">
        <v>24</v>
      </c>
      <c r="I776" t="s">
        <v>769</v>
      </c>
      <c r="J776" t="s">
        <v>23</v>
      </c>
      <c r="K776">
        <v>2017</v>
      </c>
      <c r="L776" t="s">
        <v>76</v>
      </c>
      <c r="N776" s="230"/>
      <c r="AL776" s="230"/>
      <c r="AM776" s="230"/>
      <c r="AN776" s="230"/>
      <c r="AP776" t="s">
        <v>689</v>
      </c>
    </row>
    <row r="777" spans="1:49" customFormat="1" ht="15" x14ac:dyDescent="0.25">
      <c r="A777">
        <v>425817</v>
      </c>
      <c r="B777" t="s">
        <v>1737</v>
      </c>
      <c r="C777" t="s">
        <v>415</v>
      </c>
      <c r="D777" t="s">
        <v>1738</v>
      </c>
      <c r="E777" t="s">
        <v>79</v>
      </c>
      <c r="F777" s="148">
        <v>36321</v>
      </c>
      <c r="G777" t="s">
        <v>27</v>
      </c>
      <c r="H777" t="s">
        <v>24</v>
      </c>
      <c r="I777" t="s">
        <v>712</v>
      </c>
      <c r="J777" t="s">
        <v>25</v>
      </c>
      <c r="K777">
        <v>2017</v>
      </c>
      <c r="L777" t="s">
        <v>27</v>
      </c>
      <c r="M777" t="s">
        <v>27</v>
      </c>
      <c r="N777" s="230"/>
      <c r="AG777" t="s">
        <v>2221</v>
      </c>
      <c r="AL777" s="230"/>
      <c r="AM777" s="230"/>
      <c r="AN777" s="230"/>
      <c r="AP777" t="s">
        <v>689</v>
      </c>
      <c r="AW777">
        <v>1010168293</v>
      </c>
    </row>
    <row r="778" spans="1:49" customFormat="1" ht="15" x14ac:dyDescent="0.25">
      <c r="A778">
        <v>425820</v>
      </c>
      <c r="B778" t="s">
        <v>1739</v>
      </c>
      <c r="C778" t="s">
        <v>367</v>
      </c>
      <c r="D778" t="s">
        <v>249</v>
      </c>
      <c r="E778" t="s">
        <v>78</v>
      </c>
      <c r="F778" s="148">
        <v>36360</v>
      </c>
      <c r="G778" t="s">
        <v>27</v>
      </c>
      <c r="H778" t="s">
        <v>24</v>
      </c>
      <c r="I778" t="s">
        <v>712</v>
      </c>
      <c r="J778" t="s">
        <v>25</v>
      </c>
      <c r="K778">
        <v>2018</v>
      </c>
      <c r="L778" t="s">
        <v>27</v>
      </c>
      <c r="M778" t="s">
        <v>27</v>
      </c>
      <c r="N778" s="230"/>
      <c r="AI778">
        <v>934010322</v>
      </c>
      <c r="AL778" s="230"/>
      <c r="AM778" s="230"/>
      <c r="AN778" s="230"/>
      <c r="AW778">
        <v>1010506440</v>
      </c>
    </row>
    <row r="779" spans="1:49" customFormat="1" ht="15" x14ac:dyDescent="0.25">
      <c r="A779">
        <v>425821</v>
      </c>
      <c r="B779" t="s">
        <v>1740</v>
      </c>
      <c r="C779" t="s">
        <v>1741</v>
      </c>
      <c r="D779" t="s">
        <v>545</v>
      </c>
      <c r="E779" t="s">
        <v>78</v>
      </c>
      <c r="F779" s="148">
        <v>36197</v>
      </c>
      <c r="G779" t="s">
        <v>243</v>
      </c>
      <c r="H779" t="s">
        <v>24</v>
      </c>
      <c r="I779" t="s">
        <v>712</v>
      </c>
      <c r="J779" t="s">
        <v>25</v>
      </c>
      <c r="K779">
        <v>2017</v>
      </c>
      <c r="L779" t="s">
        <v>27</v>
      </c>
      <c r="M779" t="s">
        <v>27</v>
      </c>
      <c r="N779" s="230"/>
      <c r="AG779" t="s">
        <v>2242</v>
      </c>
      <c r="AI779">
        <v>958735141</v>
      </c>
      <c r="AK779" t="s">
        <v>27</v>
      </c>
      <c r="AL779" s="230"/>
      <c r="AM779" s="230"/>
      <c r="AN779" s="230"/>
      <c r="AP779" t="s">
        <v>689</v>
      </c>
      <c r="AW779">
        <v>1030140269</v>
      </c>
    </row>
    <row r="780" spans="1:49" customFormat="1" ht="15" x14ac:dyDescent="0.25">
      <c r="A780">
        <v>425828</v>
      </c>
      <c r="B780" t="s">
        <v>1742</v>
      </c>
      <c r="C780" t="s">
        <v>534</v>
      </c>
      <c r="D780" t="s">
        <v>351</v>
      </c>
      <c r="E780" t="s">
        <v>79</v>
      </c>
      <c r="F780" s="148">
        <v>35150</v>
      </c>
      <c r="G780" t="s">
        <v>27</v>
      </c>
      <c r="H780" t="s">
        <v>24</v>
      </c>
      <c r="I780" t="s">
        <v>712</v>
      </c>
      <c r="J780" t="s">
        <v>25</v>
      </c>
      <c r="K780">
        <v>2017</v>
      </c>
      <c r="L780" t="s">
        <v>27</v>
      </c>
      <c r="N780" s="230"/>
      <c r="AG780" t="s">
        <v>2221</v>
      </c>
      <c r="AL780" s="230"/>
      <c r="AM780" s="230"/>
      <c r="AN780" s="230"/>
    </row>
    <row r="781" spans="1:49" customFormat="1" ht="15" x14ac:dyDescent="0.25">
      <c r="A781">
        <v>425840</v>
      </c>
      <c r="B781" t="s">
        <v>1743</v>
      </c>
      <c r="C781" t="s">
        <v>1744</v>
      </c>
      <c r="D781" t="s">
        <v>1745</v>
      </c>
      <c r="E781" t="s">
        <v>79</v>
      </c>
      <c r="F781" s="148">
        <v>35215</v>
      </c>
      <c r="G781" t="s">
        <v>27</v>
      </c>
      <c r="H781" t="s">
        <v>28</v>
      </c>
      <c r="I781" t="s">
        <v>769</v>
      </c>
      <c r="J781" t="s">
        <v>23</v>
      </c>
      <c r="K781">
        <v>2014</v>
      </c>
      <c r="L781" t="s">
        <v>27</v>
      </c>
      <c r="M781" t="s">
        <v>679</v>
      </c>
      <c r="N781" s="230"/>
      <c r="AG781" t="s">
        <v>2221</v>
      </c>
      <c r="AI781">
        <v>991530667</v>
      </c>
      <c r="AK781" t="s">
        <v>27</v>
      </c>
      <c r="AL781" s="230"/>
      <c r="AM781" s="230"/>
      <c r="AN781" s="230"/>
    </row>
    <row r="782" spans="1:49" customFormat="1" ht="15" x14ac:dyDescent="0.25">
      <c r="A782">
        <v>425842</v>
      </c>
      <c r="B782" t="s">
        <v>1746</v>
      </c>
      <c r="C782" t="s">
        <v>257</v>
      </c>
      <c r="D782" t="s">
        <v>1747</v>
      </c>
      <c r="E782" t="s">
        <v>79</v>
      </c>
      <c r="F782" s="148">
        <v>35578</v>
      </c>
      <c r="G782" t="s">
        <v>1748</v>
      </c>
      <c r="H782" t="s">
        <v>24</v>
      </c>
      <c r="I782" t="s">
        <v>712</v>
      </c>
      <c r="J782" t="s">
        <v>23</v>
      </c>
      <c r="K782">
        <v>2016</v>
      </c>
      <c r="L782" t="s">
        <v>39</v>
      </c>
      <c r="N782" s="230"/>
      <c r="O782">
        <v>506</v>
      </c>
      <c r="P782" s="148">
        <v>45711</v>
      </c>
      <c r="Q782">
        <v>1500</v>
      </c>
      <c r="AG782" t="s">
        <v>2221</v>
      </c>
      <c r="AI782">
        <v>949583482</v>
      </c>
      <c r="AL782" s="230"/>
      <c r="AM782" s="230"/>
      <c r="AN782" s="230"/>
      <c r="AW782">
        <v>14040078743</v>
      </c>
    </row>
    <row r="783" spans="1:49" customFormat="1" ht="15" x14ac:dyDescent="0.25">
      <c r="A783">
        <v>425847</v>
      </c>
      <c r="B783" t="s">
        <v>1749</v>
      </c>
      <c r="C783" t="s">
        <v>1750</v>
      </c>
      <c r="D783" t="s">
        <v>671</v>
      </c>
      <c r="E783" t="s">
        <v>78</v>
      </c>
      <c r="F783" s="148">
        <v>36017</v>
      </c>
      <c r="G783" t="s">
        <v>27</v>
      </c>
      <c r="H783" t="s">
        <v>24</v>
      </c>
      <c r="I783" t="s">
        <v>712</v>
      </c>
      <c r="J783" t="s">
        <v>23</v>
      </c>
      <c r="K783">
        <v>2017</v>
      </c>
      <c r="L783" t="s">
        <v>39</v>
      </c>
      <c r="M783" t="s">
        <v>27</v>
      </c>
      <c r="N783" s="230"/>
      <c r="AI783">
        <v>997389157</v>
      </c>
      <c r="AK783" t="s">
        <v>27</v>
      </c>
      <c r="AL783" s="230"/>
      <c r="AM783" s="230"/>
      <c r="AN783" s="230"/>
      <c r="AW783">
        <v>1010582004</v>
      </c>
    </row>
    <row r="784" spans="1:49" customFormat="1" ht="15" x14ac:dyDescent="0.25">
      <c r="A784">
        <v>425848</v>
      </c>
      <c r="B784" t="s">
        <v>1751</v>
      </c>
      <c r="C784" t="s">
        <v>361</v>
      </c>
      <c r="D784" t="s">
        <v>545</v>
      </c>
      <c r="E784" t="s">
        <v>79</v>
      </c>
      <c r="F784" s="148">
        <v>36001</v>
      </c>
      <c r="G784" t="s">
        <v>27</v>
      </c>
      <c r="H784" t="s">
        <v>24</v>
      </c>
      <c r="I784" t="s">
        <v>769</v>
      </c>
      <c r="J784" t="s">
        <v>25</v>
      </c>
      <c r="K784">
        <v>2017</v>
      </c>
      <c r="L784" t="s">
        <v>27</v>
      </c>
      <c r="M784" t="s">
        <v>27</v>
      </c>
      <c r="N784" s="230"/>
      <c r="AG784" t="s">
        <v>2221</v>
      </c>
      <c r="AI784">
        <v>996736617</v>
      </c>
      <c r="AK784" t="s">
        <v>2187</v>
      </c>
      <c r="AL784" s="230"/>
      <c r="AM784" s="230"/>
      <c r="AN784" s="230"/>
      <c r="AW784">
        <v>1010532778</v>
      </c>
    </row>
    <row r="785" spans="1:49" customFormat="1" ht="15" x14ac:dyDescent="0.25">
      <c r="A785">
        <v>425856</v>
      </c>
      <c r="B785" t="s">
        <v>1752</v>
      </c>
      <c r="C785" t="s">
        <v>244</v>
      </c>
      <c r="D785" t="s">
        <v>617</v>
      </c>
      <c r="E785" t="s">
        <v>79</v>
      </c>
      <c r="F785" s="148">
        <v>35431</v>
      </c>
      <c r="G785" t="s">
        <v>631</v>
      </c>
      <c r="H785" t="s">
        <v>24</v>
      </c>
      <c r="I785" t="s">
        <v>712</v>
      </c>
      <c r="J785" t="s">
        <v>23</v>
      </c>
      <c r="K785">
        <v>2015</v>
      </c>
      <c r="L785" t="s">
        <v>39</v>
      </c>
      <c r="M785" t="s">
        <v>59</v>
      </c>
      <c r="N785" s="230"/>
      <c r="AG785" t="s">
        <v>2221</v>
      </c>
      <c r="AI785">
        <v>945598655</v>
      </c>
      <c r="AL785" s="230"/>
      <c r="AM785" s="230"/>
      <c r="AN785" s="230"/>
      <c r="AW785">
        <v>7010028090</v>
      </c>
    </row>
    <row r="786" spans="1:49" customFormat="1" ht="15" x14ac:dyDescent="0.25">
      <c r="A786">
        <v>425858</v>
      </c>
      <c r="B786" t="s">
        <v>1753</v>
      </c>
      <c r="C786" t="s">
        <v>429</v>
      </c>
      <c r="D786" t="s">
        <v>435</v>
      </c>
      <c r="E786" t="s">
        <v>78</v>
      </c>
      <c r="F786" s="148">
        <v>35215</v>
      </c>
      <c r="I786" t="s">
        <v>712</v>
      </c>
      <c r="N786" s="230"/>
      <c r="AL786" s="230"/>
      <c r="AM786" s="230"/>
      <c r="AN786" s="230"/>
    </row>
    <row r="787" spans="1:49" customFormat="1" ht="15" x14ac:dyDescent="0.25">
      <c r="A787">
        <v>425866</v>
      </c>
      <c r="B787" t="s">
        <v>1755</v>
      </c>
      <c r="C787" t="s">
        <v>735</v>
      </c>
      <c r="D787" t="s">
        <v>388</v>
      </c>
      <c r="E787" t="s">
        <v>79</v>
      </c>
      <c r="F787" s="148">
        <v>36161</v>
      </c>
      <c r="G787" t="s">
        <v>272</v>
      </c>
      <c r="H787" t="s">
        <v>24</v>
      </c>
      <c r="I787" t="s">
        <v>712</v>
      </c>
      <c r="J787" t="s">
        <v>23</v>
      </c>
      <c r="K787">
        <v>2016</v>
      </c>
      <c r="L787" t="s">
        <v>39</v>
      </c>
      <c r="N787" s="230"/>
      <c r="AG787" t="s">
        <v>2221</v>
      </c>
      <c r="AL787" s="230"/>
      <c r="AM787" s="230"/>
      <c r="AN787" s="230"/>
      <c r="AP787" t="s">
        <v>689</v>
      </c>
    </row>
    <row r="788" spans="1:49" customFormat="1" ht="15" x14ac:dyDescent="0.25">
      <c r="A788">
        <v>425881</v>
      </c>
      <c r="B788" t="s">
        <v>1757</v>
      </c>
      <c r="C788" t="s">
        <v>454</v>
      </c>
      <c r="D788" t="s">
        <v>260</v>
      </c>
      <c r="E788" t="s">
        <v>79</v>
      </c>
      <c r="F788" s="148">
        <v>27252</v>
      </c>
      <c r="G788" t="s">
        <v>27</v>
      </c>
      <c r="H788" t="s">
        <v>24</v>
      </c>
      <c r="I788" t="s">
        <v>712</v>
      </c>
      <c r="J788" t="s">
        <v>25</v>
      </c>
      <c r="K788">
        <v>1992</v>
      </c>
      <c r="L788" t="s">
        <v>27</v>
      </c>
      <c r="M788" t="s">
        <v>27</v>
      </c>
      <c r="N788" s="230"/>
      <c r="AG788" t="s">
        <v>2221</v>
      </c>
      <c r="AL788" s="230"/>
      <c r="AM788" s="230"/>
      <c r="AN788" s="230"/>
      <c r="AW788">
        <v>1030148235</v>
      </c>
    </row>
    <row r="789" spans="1:49" customFormat="1" ht="15" x14ac:dyDescent="0.25">
      <c r="A789">
        <v>425891</v>
      </c>
      <c r="B789" t="s">
        <v>1758</v>
      </c>
      <c r="C789" t="s">
        <v>293</v>
      </c>
      <c r="D789" t="s">
        <v>1759</v>
      </c>
      <c r="E789" t="s">
        <v>78</v>
      </c>
      <c r="F789" s="148">
        <v>35796</v>
      </c>
      <c r="G789" t="s">
        <v>1760</v>
      </c>
      <c r="H789" t="s">
        <v>24</v>
      </c>
      <c r="I789" t="s">
        <v>712</v>
      </c>
      <c r="J789" t="s">
        <v>23</v>
      </c>
      <c r="K789">
        <v>2015</v>
      </c>
      <c r="L789" t="s">
        <v>74</v>
      </c>
      <c r="M789" t="s">
        <v>59</v>
      </c>
      <c r="N789" s="230"/>
      <c r="AL789" s="230"/>
      <c r="AM789" s="230"/>
      <c r="AN789" s="230"/>
      <c r="AP789" t="s">
        <v>689</v>
      </c>
      <c r="AQ789" t="s">
        <v>688</v>
      </c>
      <c r="AW789">
        <v>7010028090</v>
      </c>
    </row>
    <row r="790" spans="1:49" customFormat="1" ht="15" x14ac:dyDescent="0.25">
      <c r="A790">
        <v>425900</v>
      </c>
      <c r="B790" t="s">
        <v>1761</v>
      </c>
      <c r="C790" t="s">
        <v>415</v>
      </c>
      <c r="D790" t="s">
        <v>1762</v>
      </c>
      <c r="E790" t="s">
        <v>79</v>
      </c>
      <c r="F790" s="148">
        <v>36526</v>
      </c>
      <c r="G790" t="s">
        <v>1763</v>
      </c>
      <c r="H790" t="s">
        <v>24</v>
      </c>
      <c r="I790" t="s">
        <v>712</v>
      </c>
      <c r="J790" t="s">
        <v>23</v>
      </c>
      <c r="K790">
        <v>2017</v>
      </c>
      <c r="L790" t="s">
        <v>39</v>
      </c>
      <c r="M790" t="s">
        <v>39</v>
      </c>
      <c r="N790" s="230"/>
      <c r="AG790" t="s">
        <v>2221</v>
      </c>
      <c r="AL790" s="230"/>
      <c r="AM790" s="230"/>
      <c r="AN790" s="230"/>
      <c r="AP790" t="s">
        <v>689</v>
      </c>
      <c r="AW790">
        <v>3300010936</v>
      </c>
    </row>
    <row r="791" spans="1:49" customFormat="1" ht="15" x14ac:dyDescent="0.25">
      <c r="A791">
        <v>425907</v>
      </c>
      <c r="B791" t="s">
        <v>1764</v>
      </c>
      <c r="C791" t="s">
        <v>248</v>
      </c>
      <c r="D791" t="s">
        <v>1765</v>
      </c>
      <c r="E791" t="s">
        <v>78</v>
      </c>
      <c r="F791" s="148">
        <v>35295</v>
      </c>
      <c r="G791" t="s">
        <v>27</v>
      </c>
      <c r="H791" t="s">
        <v>24</v>
      </c>
      <c r="I791" t="s">
        <v>712</v>
      </c>
      <c r="J791" t="s">
        <v>23</v>
      </c>
      <c r="K791">
        <v>2014</v>
      </c>
      <c r="L791" t="s">
        <v>39</v>
      </c>
      <c r="M791" t="s">
        <v>39</v>
      </c>
      <c r="N791" s="230"/>
      <c r="AI791">
        <v>951393183</v>
      </c>
      <c r="AL791" s="230"/>
      <c r="AM791" s="230"/>
      <c r="AN791" s="230"/>
      <c r="AW791">
        <v>3330020831</v>
      </c>
    </row>
    <row r="792" spans="1:49" customFormat="1" ht="15" x14ac:dyDescent="0.25">
      <c r="A792">
        <v>425917</v>
      </c>
      <c r="B792" t="s">
        <v>1766</v>
      </c>
      <c r="C792" t="s">
        <v>257</v>
      </c>
      <c r="D792" t="s">
        <v>242</v>
      </c>
      <c r="E792" t="s">
        <v>79</v>
      </c>
      <c r="F792" s="148">
        <v>32680</v>
      </c>
      <c r="G792" t="s">
        <v>678</v>
      </c>
      <c r="H792" t="s">
        <v>24</v>
      </c>
      <c r="I792" t="s">
        <v>712</v>
      </c>
      <c r="L792" t="s">
        <v>69</v>
      </c>
      <c r="N792" s="230"/>
      <c r="AG792" t="s">
        <v>2221</v>
      </c>
      <c r="AL792" s="230"/>
      <c r="AM792" s="230"/>
      <c r="AN792" s="230"/>
      <c r="AP792" t="s">
        <v>689</v>
      </c>
      <c r="AW792">
        <v>10260022323</v>
      </c>
    </row>
    <row r="793" spans="1:49" customFormat="1" ht="15" x14ac:dyDescent="0.25">
      <c r="A793">
        <v>425920</v>
      </c>
      <c r="B793" t="s">
        <v>1767</v>
      </c>
      <c r="C793" t="s">
        <v>1768</v>
      </c>
      <c r="D793" t="s">
        <v>1769</v>
      </c>
      <c r="E793" t="s">
        <v>78</v>
      </c>
      <c r="F793" s="148">
        <v>35796</v>
      </c>
      <c r="G793" t="s">
        <v>329</v>
      </c>
      <c r="H793" t="s">
        <v>24</v>
      </c>
      <c r="I793" t="s">
        <v>769</v>
      </c>
      <c r="J793" t="s">
        <v>23</v>
      </c>
      <c r="K793">
        <v>2015</v>
      </c>
      <c r="L793" t="s">
        <v>39</v>
      </c>
      <c r="N793" s="230"/>
      <c r="AL793" s="230"/>
      <c r="AM793" s="230"/>
      <c r="AN793" s="230"/>
    </row>
    <row r="794" spans="1:49" customFormat="1" ht="15" x14ac:dyDescent="0.25">
      <c r="A794">
        <v>425921</v>
      </c>
      <c r="B794" t="s">
        <v>1770</v>
      </c>
      <c r="C794" t="s">
        <v>479</v>
      </c>
      <c r="D794" t="s">
        <v>1771</v>
      </c>
      <c r="E794" t="s">
        <v>78</v>
      </c>
      <c r="F794" s="148">
        <v>35295</v>
      </c>
      <c r="I794" t="s">
        <v>712</v>
      </c>
      <c r="N794" s="230"/>
      <c r="AL794" s="230"/>
      <c r="AM794" s="230"/>
      <c r="AN794" s="230"/>
    </row>
    <row r="795" spans="1:49" customFormat="1" ht="15" x14ac:dyDescent="0.25">
      <c r="A795">
        <v>425922</v>
      </c>
      <c r="B795" t="s">
        <v>1772</v>
      </c>
      <c r="C795" t="s">
        <v>257</v>
      </c>
      <c r="D795" t="s">
        <v>1773</v>
      </c>
      <c r="E795" t="s">
        <v>78</v>
      </c>
      <c r="F795" s="148">
        <v>36526</v>
      </c>
      <c r="G795" t="s">
        <v>27</v>
      </c>
      <c r="H795" t="s">
        <v>24</v>
      </c>
      <c r="I795" t="s">
        <v>712</v>
      </c>
      <c r="J795" t="s">
        <v>23</v>
      </c>
      <c r="K795">
        <v>2017</v>
      </c>
      <c r="L795" t="s">
        <v>27</v>
      </c>
      <c r="M795" t="s">
        <v>49</v>
      </c>
      <c r="N795" s="230"/>
      <c r="AG795" t="s">
        <v>1593</v>
      </c>
      <c r="AI795">
        <v>993994531</v>
      </c>
      <c r="AK795" t="s">
        <v>2350</v>
      </c>
      <c r="AL795" s="230"/>
      <c r="AM795" s="230"/>
      <c r="AN795" s="230"/>
      <c r="AP795" t="s">
        <v>689</v>
      </c>
      <c r="AW795">
        <v>5050183276</v>
      </c>
    </row>
    <row r="796" spans="1:49" customFormat="1" ht="15" x14ac:dyDescent="0.25">
      <c r="A796">
        <v>425935</v>
      </c>
      <c r="B796" t="s">
        <v>1774</v>
      </c>
      <c r="C796" t="s">
        <v>1775</v>
      </c>
      <c r="D796" t="s">
        <v>290</v>
      </c>
      <c r="E796" t="s">
        <v>79</v>
      </c>
      <c r="F796" s="148">
        <v>33253</v>
      </c>
      <c r="G796" t="s">
        <v>27</v>
      </c>
      <c r="H796" t="s">
        <v>24</v>
      </c>
      <c r="I796" t="s">
        <v>769</v>
      </c>
      <c r="J796" t="s">
        <v>25</v>
      </c>
      <c r="K796">
        <v>2008</v>
      </c>
      <c r="L796" t="s">
        <v>27</v>
      </c>
      <c r="N796" s="230"/>
      <c r="AG796" t="s">
        <v>2221</v>
      </c>
      <c r="AL796" s="230"/>
      <c r="AM796" s="230"/>
      <c r="AN796" s="230"/>
    </row>
    <row r="797" spans="1:49" customFormat="1" ht="15" x14ac:dyDescent="0.25">
      <c r="A797">
        <v>425942</v>
      </c>
      <c r="B797" t="s">
        <v>1776</v>
      </c>
      <c r="C797" t="s">
        <v>284</v>
      </c>
      <c r="D797" t="s">
        <v>644</v>
      </c>
      <c r="E797" t="s">
        <v>79</v>
      </c>
      <c r="F797" s="148">
        <v>36299</v>
      </c>
      <c r="G797" t="s">
        <v>27</v>
      </c>
      <c r="H797" t="s">
        <v>28</v>
      </c>
      <c r="I797" t="s">
        <v>712</v>
      </c>
      <c r="J797" t="s">
        <v>23</v>
      </c>
      <c r="K797">
        <v>2017</v>
      </c>
      <c r="L797" t="s">
        <v>39</v>
      </c>
      <c r="M797" t="s">
        <v>679</v>
      </c>
      <c r="N797" s="230"/>
      <c r="AG797" t="s">
        <v>2221</v>
      </c>
      <c r="AI797">
        <v>980295795</v>
      </c>
      <c r="AK797" t="s">
        <v>2378</v>
      </c>
      <c r="AL797" s="230"/>
      <c r="AM797" s="230"/>
      <c r="AN797" s="230"/>
    </row>
    <row r="798" spans="1:49" customFormat="1" ht="15" x14ac:dyDescent="0.25">
      <c r="A798">
        <v>425950</v>
      </c>
      <c r="B798" t="s">
        <v>1777</v>
      </c>
      <c r="C798" t="s">
        <v>613</v>
      </c>
      <c r="D798" t="s">
        <v>1756</v>
      </c>
      <c r="E798" t="s">
        <v>78</v>
      </c>
      <c r="F798" s="148">
        <v>34451</v>
      </c>
      <c r="G798" t="s">
        <v>910</v>
      </c>
      <c r="H798" t="s">
        <v>24</v>
      </c>
      <c r="I798" t="s">
        <v>712</v>
      </c>
      <c r="J798" t="s">
        <v>23</v>
      </c>
      <c r="K798">
        <v>2013</v>
      </c>
      <c r="L798" t="s">
        <v>39</v>
      </c>
      <c r="M798" t="s">
        <v>59</v>
      </c>
      <c r="N798" s="230"/>
      <c r="AL798" s="230"/>
      <c r="AM798" s="230"/>
      <c r="AN798" s="230"/>
      <c r="AW798">
        <v>7220087228</v>
      </c>
    </row>
    <row r="799" spans="1:49" customFormat="1" ht="15" x14ac:dyDescent="0.25">
      <c r="A799">
        <v>425956</v>
      </c>
      <c r="B799" t="s">
        <v>1778</v>
      </c>
      <c r="C799" t="s">
        <v>340</v>
      </c>
      <c r="D799" t="s">
        <v>1779</v>
      </c>
      <c r="E799" t="s">
        <v>79</v>
      </c>
      <c r="F799" s="148">
        <v>36550</v>
      </c>
      <c r="G799" t="s">
        <v>27</v>
      </c>
      <c r="H799" t="s">
        <v>1780</v>
      </c>
      <c r="I799" t="s">
        <v>712</v>
      </c>
      <c r="J799" t="s">
        <v>23</v>
      </c>
      <c r="K799">
        <v>2017</v>
      </c>
      <c r="L799" t="s">
        <v>27</v>
      </c>
      <c r="M799" t="s">
        <v>679</v>
      </c>
      <c r="N799" s="230"/>
      <c r="AG799" t="s">
        <v>2221</v>
      </c>
      <c r="AL799" s="230"/>
      <c r="AM799" s="230"/>
      <c r="AN799" s="230"/>
    </row>
    <row r="800" spans="1:49" customFormat="1" ht="15" x14ac:dyDescent="0.25">
      <c r="A800">
        <v>425959</v>
      </c>
      <c r="B800" t="s">
        <v>1781</v>
      </c>
      <c r="C800" t="s">
        <v>685</v>
      </c>
      <c r="D800" t="s">
        <v>246</v>
      </c>
      <c r="E800" t="s">
        <v>79</v>
      </c>
      <c r="F800" s="148">
        <v>36164</v>
      </c>
      <c r="G800" t="s">
        <v>27</v>
      </c>
      <c r="H800" t="s">
        <v>24</v>
      </c>
      <c r="I800" t="s">
        <v>712</v>
      </c>
      <c r="J800" t="s">
        <v>23</v>
      </c>
      <c r="K800">
        <v>2016</v>
      </c>
      <c r="L800" t="s">
        <v>27</v>
      </c>
      <c r="N800" s="230"/>
      <c r="AG800" t="s">
        <v>2221</v>
      </c>
      <c r="AI800">
        <v>957222144</v>
      </c>
      <c r="AK800" t="s">
        <v>27</v>
      </c>
      <c r="AL800" s="230"/>
      <c r="AM800" s="230"/>
      <c r="AN800" s="230"/>
      <c r="AP800" t="s">
        <v>689</v>
      </c>
      <c r="AW800">
        <v>10150014228</v>
      </c>
    </row>
    <row r="801" spans="1:49" customFormat="1" ht="15" x14ac:dyDescent="0.25">
      <c r="A801">
        <v>425963</v>
      </c>
      <c r="B801" t="s">
        <v>1782</v>
      </c>
      <c r="C801" t="s">
        <v>250</v>
      </c>
      <c r="D801" t="s">
        <v>448</v>
      </c>
      <c r="E801" t="s">
        <v>79</v>
      </c>
      <c r="F801" s="148">
        <v>35096</v>
      </c>
      <c r="G801" t="s">
        <v>27</v>
      </c>
      <c r="H801" t="s">
        <v>24</v>
      </c>
      <c r="I801" t="s">
        <v>712</v>
      </c>
      <c r="J801" t="s">
        <v>23</v>
      </c>
      <c r="K801">
        <v>2014</v>
      </c>
      <c r="L801" t="s">
        <v>27</v>
      </c>
      <c r="M801" t="s">
        <v>27</v>
      </c>
      <c r="N801" s="230"/>
      <c r="AG801" t="s">
        <v>2221</v>
      </c>
      <c r="AI801">
        <v>993710707</v>
      </c>
      <c r="AL801" s="230"/>
      <c r="AM801" s="230"/>
      <c r="AN801" s="230"/>
      <c r="AW801">
        <v>1020312623</v>
      </c>
    </row>
    <row r="802" spans="1:49" customFormat="1" ht="15" x14ac:dyDescent="0.25">
      <c r="A802">
        <v>425964</v>
      </c>
      <c r="B802" t="s">
        <v>1783</v>
      </c>
      <c r="C802" t="s">
        <v>636</v>
      </c>
      <c r="D802" t="s">
        <v>252</v>
      </c>
      <c r="E802" t="s">
        <v>79</v>
      </c>
      <c r="F802" s="148">
        <v>35796</v>
      </c>
      <c r="G802" t="s">
        <v>46</v>
      </c>
      <c r="H802" t="s">
        <v>24</v>
      </c>
      <c r="I802" t="s">
        <v>712</v>
      </c>
      <c r="J802" t="s">
        <v>25</v>
      </c>
      <c r="K802">
        <v>2016</v>
      </c>
      <c r="L802" t="s">
        <v>27</v>
      </c>
      <c r="N802" s="230"/>
      <c r="AG802" t="s">
        <v>2221</v>
      </c>
      <c r="AL802" s="230"/>
      <c r="AM802" s="230"/>
      <c r="AN802" s="230"/>
    </row>
    <row r="803" spans="1:49" customFormat="1" ht="15" x14ac:dyDescent="0.25">
      <c r="A803">
        <v>425969</v>
      </c>
      <c r="B803" t="s">
        <v>1784</v>
      </c>
      <c r="C803" t="s">
        <v>461</v>
      </c>
      <c r="D803" t="s">
        <v>1785</v>
      </c>
      <c r="E803" t="s">
        <v>78</v>
      </c>
      <c r="F803" s="148">
        <v>36526</v>
      </c>
      <c r="G803" t="s">
        <v>27</v>
      </c>
      <c r="H803" t="s">
        <v>24</v>
      </c>
      <c r="I803" t="s">
        <v>712</v>
      </c>
      <c r="J803" t="s">
        <v>25</v>
      </c>
      <c r="K803">
        <v>2017</v>
      </c>
      <c r="L803" t="s">
        <v>27</v>
      </c>
      <c r="M803" t="s">
        <v>27</v>
      </c>
      <c r="N803" s="230"/>
      <c r="AI803">
        <v>931472931</v>
      </c>
      <c r="AK803" t="s">
        <v>27</v>
      </c>
      <c r="AL803" s="230"/>
      <c r="AM803" s="230"/>
      <c r="AN803" s="230"/>
      <c r="AP803" t="s">
        <v>689</v>
      </c>
      <c r="AW803">
        <v>1020278781</v>
      </c>
    </row>
    <row r="804" spans="1:49" customFormat="1" ht="15" x14ac:dyDescent="0.25">
      <c r="A804">
        <v>425971</v>
      </c>
      <c r="B804" t="s">
        <v>1786</v>
      </c>
      <c r="C804" t="s">
        <v>868</v>
      </c>
      <c r="D804" t="s">
        <v>442</v>
      </c>
      <c r="E804" t="s">
        <v>78</v>
      </c>
      <c r="F804" s="148">
        <v>36566</v>
      </c>
      <c r="G804" t="s">
        <v>27</v>
      </c>
      <c r="H804" t="s">
        <v>24</v>
      </c>
      <c r="I804" t="s">
        <v>712</v>
      </c>
      <c r="J804" t="s">
        <v>25</v>
      </c>
      <c r="K804">
        <v>2017</v>
      </c>
      <c r="L804" t="s">
        <v>27</v>
      </c>
      <c r="N804" s="230"/>
      <c r="AL804" s="230"/>
      <c r="AM804" s="230"/>
      <c r="AN804" s="230"/>
    </row>
    <row r="805" spans="1:49" customFormat="1" ht="15" x14ac:dyDescent="0.25">
      <c r="A805">
        <v>425974</v>
      </c>
      <c r="B805" t="s">
        <v>1787</v>
      </c>
      <c r="C805" t="s">
        <v>722</v>
      </c>
      <c r="D805" t="s">
        <v>1788</v>
      </c>
      <c r="E805" t="s">
        <v>79</v>
      </c>
      <c r="F805" s="148">
        <v>31091</v>
      </c>
      <c r="G805" t="s">
        <v>1789</v>
      </c>
      <c r="H805" t="s">
        <v>24</v>
      </c>
      <c r="I805" t="s">
        <v>712</v>
      </c>
      <c r="J805" t="s">
        <v>23</v>
      </c>
      <c r="K805">
        <v>2003</v>
      </c>
      <c r="L805" t="s">
        <v>74</v>
      </c>
      <c r="N805" s="230"/>
      <c r="AG805" t="s">
        <v>2221</v>
      </c>
      <c r="AI805">
        <v>935635741</v>
      </c>
      <c r="AK805" t="s">
        <v>74</v>
      </c>
      <c r="AL805" s="230"/>
      <c r="AM805" s="230"/>
      <c r="AN805" s="230"/>
      <c r="AW805">
        <v>13010174186</v>
      </c>
    </row>
    <row r="806" spans="1:49" customFormat="1" ht="15" x14ac:dyDescent="0.25">
      <c r="A806">
        <v>425980</v>
      </c>
      <c r="B806" t="s">
        <v>1790</v>
      </c>
      <c r="C806" t="s">
        <v>244</v>
      </c>
      <c r="D806" t="s">
        <v>252</v>
      </c>
      <c r="E806" t="s">
        <v>78</v>
      </c>
      <c r="F806" s="148">
        <v>36283</v>
      </c>
      <c r="G806" t="s">
        <v>27</v>
      </c>
      <c r="H806" t="s">
        <v>28</v>
      </c>
      <c r="I806" t="s">
        <v>712</v>
      </c>
      <c r="J806" t="s">
        <v>25</v>
      </c>
      <c r="K806">
        <v>2017</v>
      </c>
      <c r="L806" t="s">
        <v>39</v>
      </c>
      <c r="M806" t="s">
        <v>679</v>
      </c>
      <c r="N806" s="230"/>
      <c r="AI806">
        <v>994737793</v>
      </c>
      <c r="AL806" s="230"/>
      <c r="AM806" s="230"/>
      <c r="AN806" s="230"/>
    </row>
    <row r="807" spans="1:49" customFormat="1" ht="15" x14ac:dyDescent="0.25">
      <c r="A807">
        <v>425984</v>
      </c>
      <c r="B807" t="s">
        <v>1791</v>
      </c>
      <c r="C807" t="s">
        <v>1792</v>
      </c>
      <c r="D807" t="s">
        <v>1793</v>
      </c>
      <c r="E807" t="s">
        <v>79</v>
      </c>
      <c r="F807" s="148">
        <v>36228</v>
      </c>
      <c r="G807" t="s">
        <v>27</v>
      </c>
      <c r="H807" t="s">
        <v>24</v>
      </c>
      <c r="I807" t="s">
        <v>712</v>
      </c>
      <c r="J807" t="s">
        <v>25</v>
      </c>
      <c r="K807">
        <v>2017</v>
      </c>
      <c r="L807" t="s">
        <v>27</v>
      </c>
      <c r="N807" s="230"/>
      <c r="AG807" t="s">
        <v>2221</v>
      </c>
      <c r="AL807" s="230"/>
      <c r="AM807" s="230"/>
      <c r="AN807" s="230"/>
      <c r="AP807" t="s">
        <v>689</v>
      </c>
    </row>
    <row r="808" spans="1:49" customFormat="1" ht="15" x14ac:dyDescent="0.25">
      <c r="A808">
        <v>425988</v>
      </c>
      <c r="B808" t="s">
        <v>1794</v>
      </c>
      <c r="C808" t="s">
        <v>273</v>
      </c>
      <c r="D808" t="s">
        <v>422</v>
      </c>
      <c r="E808" t="s">
        <v>78</v>
      </c>
      <c r="F808" s="148">
        <v>36304</v>
      </c>
      <c r="G808" t="s">
        <v>1613</v>
      </c>
      <c r="H808" t="s">
        <v>24</v>
      </c>
      <c r="I808" t="s">
        <v>712</v>
      </c>
      <c r="J808" t="s">
        <v>25</v>
      </c>
      <c r="K808">
        <v>2017</v>
      </c>
      <c r="L808" t="s">
        <v>39</v>
      </c>
      <c r="M808" t="s">
        <v>39</v>
      </c>
      <c r="N808" s="230"/>
      <c r="AI808">
        <v>935156374</v>
      </c>
      <c r="AL808" s="230"/>
      <c r="AM808" s="230"/>
      <c r="AN808" s="230"/>
      <c r="AP808" t="s">
        <v>689</v>
      </c>
      <c r="AW808">
        <v>3110005169</v>
      </c>
    </row>
    <row r="809" spans="1:49" customFormat="1" ht="15" x14ac:dyDescent="0.25">
      <c r="A809">
        <v>426017</v>
      </c>
      <c r="B809" t="s">
        <v>1795</v>
      </c>
      <c r="C809" t="s">
        <v>273</v>
      </c>
      <c r="D809" t="s">
        <v>646</v>
      </c>
      <c r="E809" t="s">
        <v>78</v>
      </c>
      <c r="F809" s="148">
        <v>36556</v>
      </c>
      <c r="G809" t="s">
        <v>27</v>
      </c>
      <c r="H809" t="s">
        <v>24</v>
      </c>
      <c r="I809" t="s">
        <v>712</v>
      </c>
      <c r="J809" t="s">
        <v>23</v>
      </c>
      <c r="K809">
        <v>2017</v>
      </c>
      <c r="L809" t="s">
        <v>27</v>
      </c>
      <c r="M809" t="s">
        <v>56</v>
      </c>
      <c r="N809" s="230"/>
      <c r="AI809">
        <v>996375724</v>
      </c>
      <c r="AK809" t="s">
        <v>27</v>
      </c>
      <c r="AL809" s="230"/>
      <c r="AM809" s="230"/>
      <c r="AN809" s="230"/>
      <c r="AP809" t="s">
        <v>689</v>
      </c>
      <c r="AW809">
        <v>6090093344</v>
      </c>
    </row>
    <row r="810" spans="1:49" customFormat="1" ht="15" x14ac:dyDescent="0.25">
      <c r="A810">
        <v>426022</v>
      </c>
      <c r="B810" t="s">
        <v>1796</v>
      </c>
      <c r="C810" t="s">
        <v>599</v>
      </c>
      <c r="D810" t="s">
        <v>622</v>
      </c>
      <c r="E810" t="s">
        <v>78</v>
      </c>
      <c r="F810" s="148">
        <v>35796</v>
      </c>
      <c r="G810" t="s">
        <v>381</v>
      </c>
      <c r="H810" t="s">
        <v>24</v>
      </c>
      <c r="I810" t="s">
        <v>712</v>
      </c>
      <c r="J810" t="s">
        <v>23</v>
      </c>
      <c r="K810">
        <v>2017</v>
      </c>
      <c r="L810" t="s">
        <v>39</v>
      </c>
      <c r="M810" t="s">
        <v>39</v>
      </c>
      <c r="N810" s="230"/>
      <c r="AG810" t="s">
        <v>400</v>
      </c>
      <c r="AI810">
        <v>947768219</v>
      </c>
      <c r="AK810" t="s">
        <v>27</v>
      </c>
      <c r="AL810" s="230"/>
      <c r="AM810" s="230"/>
      <c r="AN810" s="230"/>
      <c r="AP810" t="s">
        <v>689</v>
      </c>
      <c r="AW810">
        <v>3250096720</v>
      </c>
    </row>
    <row r="811" spans="1:49" customFormat="1" ht="15" x14ac:dyDescent="0.25">
      <c r="A811">
        <v>426023</v>
      </c>
      <c r="B811" t="s">
        <v>1797</v>
      </c>
      <c r="C811" t="s">
        <v>415</v>
      </c>
      <c r="D811" t="s">
        <v>420</v>
      </c>
      <c r="E811" t="s">
        <v>79</v>
      </c>
      <c r="F811" s="148">
        <v>32825</v>
      </c>
      <c r="G811" t="s">
        <v>301</v>
      </c>
      <c r="H811" t="s">
        <v>24</v>
      </c>
      <c r="I811" t="s">
        <v>712</v>
      </c>
      <c r="J811" t="s">
        <v>25</v>
      </c>
      <c r="K811">
        <v>2007</v>
      </c>
      <c r="L811" t="s">
        <v>39</v>
      </c>
      <c r="M811" t="s">
        <v>39</v>
      </c>
      <c r="N811" s="230"/>
      <c r="AG811" t="s">
        <v>2221</v>
      </c>
      <c r="AI811">
        <v>956950739</v>
      </c>
      <c r="AK811" t="s">
        <v>2379</v>
      </c>
      <c r="AL811" s="230"/>
      <c r="AM811" s="230"/>
      <c r="AN811" s="230"/>
      <c r="AW811">
        <v>3080019615</v>
      </c>
    </row>
    <row r="812" spans="1:49" customFormat="1" ht="15" x14ac:dyDescent="0.25">
      <c r="A812">
        <v>426030</v>
      </c>
      <c r="B812" t="s">
        <v>1798</v>
      </c>
      <c r="C812" t="s">
        <v>1754</v>
      </c>
      <c r="D812" t="s">
        <v>252</v>
      </c>
      <c r="E812" t="s">
        <v>78</v>
      </c>
      <c r="F812" s="148">
        <v>36831</v>
      </c>
      <c r="G812" t="s">
        <v>862</v>
      </c>
      <c r="H812" t="s">
        <v>24</v>
      </c>
      <c r="I812" t="s">
        <v>712</v>
      </c>
      <c r="J812" t="s">
        <v>23</v>
      </c>
      <c r="K812">
        <v>2017</v>
      </c>
      <c r="L812" t="s">
        <v>74</v>
      </c>
      <c r="N812" s="230"/>
      <c r="AG812" t="s">
        <v>862</v>
      </c>
      <c r="AI812">
        <v>936558446</v>
      </c>
      <c r="AK812" t="s">
        <v>74</v>
      </c>
      <c r="AL812" s="230"/>
      <c r="AM812" s="230"/>
      <c r="AN812" s="230"/>
      <c r="AP812" t="s">
        <v>689</v>
      </c>
      <c r="AW812">
        <v>13070020878</v>
      </c>
    </row>
    <row r="813" spans="1:49" customFormat="1" ht="15" x14ac:dyDescent="0.25">
      <c r="A813">
        <v>426035</v>
      </c>
      <c r="B813" t="s">
        <v>1799</v>
      </c>
      <c r="C813" t="s">
        <v>619</v>
      </c>
      <c r="D813" t="s">
        <v>245</v>
      </c>
      <c r="E813" t="s">
        <v>78</v>
      </c>
      <c r="F813" s="148" t="s">
        <v>689</v>
      </c>
      <c r="I813" t="s">
        <v>712</v>
      </c>
      <c r="N813" s="230"/>
      <c r="AL813" s="230"/>
      <c r="AM813" s="230"/>
      <c r="AN813" s="230"/>
    </row>
    <row r="814" spans="1:49" customFormat="1" ht="15" x14ac:dyDescent="0.25">
      <c r="A814">
        <v>426071</v>
      </c>
      <c r="B814" t="s">
        <v>1800</v>
      </c>
      <c r="C814" t="s">
        <v>244</v>
      </c>
      <c r="D814" t="s">
        <v>349</v>
      </c>
      <c r="E814" t="s">
        <v>78</v>
      </c>
      <c r="F814" s="148">
        <v>36361</v>
      </c>
      <c r="G814" t="s">
        <v>1801</v>
      </c>
      <c r="H814" t="s">
        <v>24</v>
      </c>
      <c r="I814" t="s">
        <v>712</v>
      </c>
      <c r="J814" t="s">
        <v>23</v>
      </c>
      <c r="K814">
        <v>2017</v>
      </c>
      <c r="L814" t="s">
        <v>39</v>
      </c>
      <c r="M814" t="s">
        <v>49</v>
      </c>
      <c r="N814" s="230"/>
      <c r="AG814" t="s">
        <v>2380</v>
      </c>
      <c r="AI814">
        <v>993121830</v>
      </c>
      <c r="AK814" t="s">
        <v>49</v>
      </c>
      <c r="AL814" s="230"/>
      <c r="AM814" s="230"/>
      <c r="AN814" s="230"/>
      <c r="AP814" t="s">
        <v>689</v>
      </c>
      <c r="AW814">
        <v>5010236356</v>
      </c>
    </row>
    <row r="815" spans="1:49" customFormat="1" ht="15" x14ac:dyDescent="0.25">
      <c r="A815">
        <v>426073</v>
      </c>
      <c r="B815" t="s">
        <v>1802</v>
      </c>
      <c r="C815" t="s">
        <v>747</v>
      </c>
      <c r="D815" t="s">
        <v>413</v>
      </c>
      <c r="E815" t="s">
        <v>78</v>
      </c>
      <c r="F815" s="148">
        <v>36531</v>
      </c>
      <c r="G815" t="s">
        <v>27</v>
      </c>
      <c r="H815" t="s">
        <v>24</v>
      </c>
      <c r="I815" t="s">
        <v>712</v>
      </c>
      <c r="J815" t="s">
        <v>23</v>
      </c>
      <c r="K815">
        <v>2017</v>
      </c>
      <c r="L815" t="s">
        <v>27</v>
      </c>
      <c r="M815" t="s">
        <v>56</v>
      </c>
      <c r="N815" s="230"/>
      <c r="AI815">
        <v>937031198</v>
      </c>
      <c r="AL815" s="230"/>
      <c r="AM815" s="230"/>
      <c r="AN815" s="230"/>
      <c r="AW815">
        <v>6090042245</v>
      </c>
    </row>
    <row r="816" spans="1:49" customFormat="1" ht="15" x14ac:dyDescent="0.25">
      <c r="A816">
        <v>426093</v>
      </c>
      <c r="B816" t="s">
        <v>1803</v>
      </c>
      <c r="C816" t="s">
        <v>605</v>
      </c>
      <c r="D816" t="s">
        <v>413</v>
      </c>
      <c r="E816" t="s">
        <v>79</v>
      </c>
      <c r="F816" s="148">
        <v>36260</v>
      </c>
      <c r="G816" t="s">
        <v>27</v>
      </c>
      <c r="H816" t="s">
        <v>24</v>
      </c>
      <c r="I816" t="s">
        <v>712</v>
      </c>
      <c r="J816" t="s">
        <v>23</v>
      </c>
      <c r="K816">
        <v>2017</v>
      </c>
      <c r="L816" t="s">
        <v>27</v>
      </c>
      <c r="N816" s="230"/>
      <c r="AG816" t="s">
        <v>2221</v>
      </c>
      <c r="AL816" s="230"/>
      <c r="AM816" s="230"/>
      <c r="AN816" s="230"/>
    </row>
    <row r="817" spans="1:49" customFormat="1" ht="15" x14ac:dyDescent="0.25">
      <c r="A817">
        <v>426103</v>
      </c>
      <c r="B817" t="s">
        <v>1804</v>
      </c>
      <c r="C817" t="s">
        <v>1713</v>
      </c>
      <c r="D817" t="s">
        <v>271</v>
      </c>
      <c r="E817" t="s">
        <v>79</v>
      </c>
      <c r="F817" s="148">
        <v>35199</v>
      </c>
      <c r="G817" t="s">
        <v>27</v>
      </c>
      <c r="H817" t="s">
        <v>24</v>
      </c>
      <c r="I817" t="s">
        <v>712</v>
      </c>
      <c r="J817" t="s">
        <v>25</v>
      </c>
      <c r="K817">
        <v>2014</v>
      </c>
      <c r="L817" t="s">
        <v>27</v>
      </c>
      <c r="M817" t="s">
        <v>27</v>
      </c>
      <c r="N817" s="230"/>
      <c r="AG817" t="s">
        <v>2221</v>
      </c>
      <c r="AI817">
        <v>962745949</v>
      </c>
      <c r="AL817" s="230"/>
      <c r="AM817" s="230"/>
      <c r="AN817" s="230"/>
      <c r="AP817" t="s">
        <v>689</v>
      </c>
      <c r="AW817">
        <v>1040167939</v>
      </c>
    </row>
    <row r="818" spans="1:49" customFormat="1" ht="15" x14ac:dyDescent="0.25">
      <c r="A818">
        <v>426107</v>
      </c>
      <c r="B818" t="s">
        <v>2381</v>
      </c>
      <c r="C818" t="s">
        <v>273</v>
      </c>
      <c r="D818" t="s">
        <v>543</v>
      </c>
      <c r="E818" t="s">
        <v>79</v>
      </c>
      <c r="F818" s="148">
        <v>36441</v>
      </c>
      <c r="G818" t="s">
        <v>27</v>
      </c>
      <c r="H818" t="s">
        <v>24</v>
      </c>
      <c r="I818" t="s">
        <v>712</v>
      </c>
      <c r="J818" t="s">
        <v>25</v>
      </c>
      <c r="K818">
        <v>2017</v>
      </c>
      <c r="L818" t="s">
        <v>39</v>
      </c>
      <c r="M818" t="s">
        <v>39</v>
      </c>
      <c r="N818" s="230"/>
      <c r="AG818" t="s">
        <v>2221</v>
      </c>
      <c r="AI818">
        <v>958681716</v>
      </c>
      <c r="AK818" t="s">
        <v>2252</v>
      </c>
      <c r="AL818" s="230"/>
      <c r="AM818" s="230"/>
      <c r="AN818" s="230"/>
      <c r="AW818">
        <v>3060008132</v>
      </c>
    </row>
    <row r="819" spans="1:49" customFormat="1" ht="15" x14ac:dyDescent="0.25">
      <c r="A819">
        <v>426114</v>
      </c>
      <c r="B819" t="s">
        <v>1805</v>
      </c>
      <c r="C819" t="s">
        <v>576</v>
      </c>
      <c r="D819" t="s">
        <v>1806</v>
      </c>
      <c r="E819" t="s">
        <v>79</v>
      </c>
      <c r="F819" s="148">
        <v>30691</v>
      </c>
      <c r="G819" t="s">
        <v>46</v>
      </c>
      <c r="H819" t="s">
        <v>24</v>
      </c>
      <c r="I819" t="s">
        <v>712</v>
      </c>
      <c r="J819" t="s">
        <v>25</v>
      </c>
      <c r="K819">
        <v>2003</v>
      </c>
      <c r="L819" t="s">
        <v>39</v>
      </c>
      <c r="M819" t="s">
        <v>46</v>
      </c>
      <c r="N819" s="230"/>
      <c r="AG819" t="s">
        <v>2221</v>
      </c>
      <c r="AI819">
        <v>950004010</v>
      </c>
      <c r="AK819" t="s">
        <v>2382</v>
      </c>
      <c r="AL819" s="230"/>
      <c r="AM819" s="230"/>
      <c r="AN819" s="230"/>
      <c r="AW819">
        <v>4010414967</v>
      </c>
    </row>
    <row r="820" spans="1:49" customFormat="1" ht="15" x14ac:dyDescent="0.25">
      <c r="A820">
        <v>426149</v>
      </c>
      <c r="B820" t="s">
        <v>1807</v>
      </c>
      <c r="C820" t="s">
        <v>250</v>
      </c>
      <c r="D820" t="s">
        <v>267</v>
      </c>
      <c r="E820" t="s">
        <v>78</v>
      </c>
      <c r="F820" s="148">
        <v>35510</v>
      </c>
      <c r="G820" t="s">
        <v>27</v>
      </c>
      <c r="H820" t="s">
        <v>24</v>
      </c>
      <c r="I820" t="s">
        <v>712</v>
      </c>
      <c r="J820" t="s">
        <v>23</v>
      </c>
      <c r="K820">
        <v>2015</v>
      </c>
      <c r="L820" t="s">
        <v>39</v>
      </c>
      <c r="M820" t="s">
        <v>39</v>
      </c>
      <c r="N820" s="230"/>
      <c r="AL820" s="230"/>
      <c r="AM820" s="230"/>
      <c r="AN820" s="230"/>
      <c r="AP820" t="s">
        <v>689</v>
      </c>
      <c r="AW820">
        <v>3350012919</v>
      </c>
    </row>
    <row r="821" spans="1:49" customFormat="1" ht="15" x14ac:dyDescent="0.25">
      <c r="A821">
        <v>426165</v>
      </c>
      <c r="B821" t="s">
        <v>1809</v>
      </c>
      <c r="C821" t="s">
        <v>241</v>
      </c>
      <c r="D821" t="s">
        <v>1810</v>
      </c>
      <c r="E821" t="s">
        <v>79</v>
      </c>
      <c r="F821" s="148">
        <v>33809</v>
      </c>
      <c r="G821" t="s">
        <v>46</v>
      </c>
      <c r="H821" t="s">
        <v>24</v>
      </c>
      <c r="I821" t="s">
        <v>769</v>
      </c>
      <c r="J821" t="s">
        <v>25</v>
      </c>
      <c r="K821">
        <v>2011</v>
      </c>
      <c r="L821" t="s">
        <v>46</v>
      </c>
      <c r="M821" t="s">
        <v>46</v>
      </c>
      <c r="N821" s="230"/>
      <c r="AG821" t="s">
        <v>2221</v>
      </c>
      <c r="AI821">
        <v>931667897</v>
      </c>
      <c r="AL821" s="230"/>
      <c r="AM821" s="230"/>
      <c r="AN821" s="230"/>
      <c r="AW821">
        <v>4120014990</v>
      </c>
    </row>
    <row r="822" spans="1:49" customFormat="1" ht="15" x14ac:dyDescent="0.25">
      <c r="A822">
        <v>426168</v>
      </c>
      <c r="B822" t="s">
        <v>1811</v>
      </c>
      <c r="C822" t="s">
        <v>251</v>
      </c>
      <c r="D822" t="s">
        <v>286</v>
      </c>
      <c r="E822" t="s">
        <v>79</v>
      </c>
      <c r="F822" s="148">
        <v>30971</v>
      </c>
      <c r="G822" t="s">
        <v>69</v>
      </c>
      <c r="H822" t="s">
        <v>24</v>
      </c>
      <c r="I822" t="s">
        <v>712</v>
      </c>
      <c r="J822" t="s">
        <v>23</v>
      </c>
      <c r="K822">
        <v>2003</v>
      </c>
      <c r="L822" t="s">
        <v>39</v>
      </c>
      <c r="M822" t="s">
        <v>49</v>
      </c>
      <c r="N822" s="230"/>
      <c r="AG822" t="s">
        <v>2221</v>
      </c>
      <c r="AL822" s="230"/>
      <c r="AM822" s="230"/>
      <c r="AN822" s="230"/>
      <c r="AW822">
        <v>5110001569</v>
      </c>
    </row>
    <row r="823" spans="1:49" customFormat="1" ht="15" x14ac:dyDescent="0.25">
      <c r="A823">
        <v>426176</v>
      </c>
      <c r="B823" t="s">
        <v>1812</v>
      </c>
      <c r="C823" t="s">
        <v>277</v>
      </c>
      <c r="D823" t="s">
        <v>505</v>
      </c>
      <c r="E823" t="s">
        <v>79</v>
      </c>
      <c r="F823" s="148">
        <v>34072</v>
      </c>
      <c r="G823" t="s">
        <v>27</v>
      </c>
      <c r="H823" t="s">
        <v>24</v>
      </c>
      <c r="I823" t="s">
        <v>712</v>
      </c>
      <c r="J823" t="s">
        <v>25</v>
      </c>
      <c r="K823">
        <v>2019</v>
      </c>
      <c r="L823" t="s">
        <v>27</v>
      </c>
      <c r="M823" t="s">
        <v>27</v>
      </c>
      <c r="N823" s="230"/>
      <c r="AG823" t="s">
        <v>2221</v>
      </c>
      <c r="AI823">
        <v>945982641</v>
      </c>
      <c r="AK823" t="s">
        <v>27</v>
      </c>
      <c r="AL823" s="230"/>
      <c r="AM823" s="230"/>
      <c r="AN823" s="230"/>
      <c r="AW823">
        <v>1040203896</v>
      </c>
    </row>
    <row r="824" spans="1:49" customFormat="1" ht="15" x14ac:dyDescent="0.25">
      <c r="A824">
        <v>426184</v>
      </c>
      <c r="B824" t="s">
        <v>1814</v>
      </c>
      <c r="C824" t="s">
        <v>469</v>
      </c>
      <c r="D824" t="s">
        <v>553</v>
      </c>
      <c r="E824" t="s">
        <v>79</v>
      </c>
      <c r="F824" s="148">
        <v>35929</v>
      </c>
      <c r="G824" t="s">
        <v>243</v>
      </c>
      <c r="H824" t="s">
        <v>24</v>
      </c>
      <c r="I824" t="s">
        <v>712</v>
      </c>
      <c r="J824" t="s">
        <v>23</v>
      </c>
      <c r="K824">
        <v>2016</v>
      </c>
      <c r="L824" t="s">
        <v>27</v>
      </c>
      <c r="N824" s="230"/>
      <c r="AG824" t="s">
        <v>2221</v>
      </c>
      <c r="AL824" s="230"/>
      <c r="AM824" s="230"/>
      <c r="AN824" s="230"/>
    </row>
    <row r="825" spans="1:49" customFormat="1" ht="15" x14ac:dyDescent="0.25">
      <c r="A825">
        <v>426194</v>
      </c>
      <c r="B825" t="s">
        <v>1815</v>
      </c>
      <c r="C825" t="s">
        <v>520</v>
      </c>
      <c r="D825" t="s">
        <v>508</v>
      </c>
      <c r="E825" t="s">
        <v>79</v>
      </c>
      <c r="F825" s="148">
        <v>35901</v>
      </c>
      <c r="G825" t="s">
        <v>74</v>
      </c>
      <c r="H825" t="s">
        <v>24</v>
      </c>
      <c r="I825" t="s">
        <v>712</v>
      </c>
      <c r="J825" t="s">
        <v>23</v>
      </c>
      <c r="K825">
        <v>2017</v>
      </c>
      <c r="L825" t="s">
        <v>74</v>
      </c>
      <c r="N825" s="230"/>
      <c r="AG825" t="s">
        <v>2221</v>
      </c>
      <c r="AL825" s="230"/>
      <c r="AM825" s="230"/>
      <c r="AN825" s="230"/>
      <c r="AP825" t="s">
        <v>689</v>
      </c>
    </row>
    <row r="826" spans="1:49" customFormat="1" ht="15" x14ac:dyDescent="0.25">
      <c r="A826">
        <v>426202</v>
      </c>
      <c r="B826" t="s">
        <v>1816</v>
      </c>
      <c r="C826" t="s">
        <v>273</v>
      </c>
      <c r="D826" t="s">
        <v>1715</v>
      </c>
      <c r="E826" t="s">
        <v>79</v>
      </c>
      <c r="F826" s="148">
        <v>35796</v>
      </c>
      <c r="G826" t="s">
        <v>49</v>
      </c>
      <c r="H826" t="s">
        <v>24</v>
      </c>
      <c r="I826" t="s">
        <v>712</v>
      </c>
      <c r="J826" t="s">
        <v>23</v>
      </c>
      <c r="K826">
        <v>2015</v>
      </c>
      <c r="L826" t="s">
        <v>532</v>
      </c>
      <c r="M826" t="s">
        <v>39</v>
      </c>
      <c r="N826" s="230"/>
      <c r="AG826" t="s">
        <v>2221</v>
      </c>
      <c r="AL826" s="230"/>
      <c r="AM826" s="230"/>
      <c r="AN826" s="230"/>
      <c r="AW826">
        <v>3350012919</v>
      </c>
    </row>
    <row r="827" spans="1:49" customFormat="1" ht="15" x14ac:dyDescent="0.25">
      <c r="A827">
        <v>426204</v>
      </c>
      <c r="B827" t="s">
        <v>1817</v>
      </c>
      <c r="C827" t="s">
        <v>791</v>
      </c>
      <c r="D827" t="s">
        <v>569</v>
      </c>
      <c r="E827" t="s">
        <v>79</v>
      </c>
      <c r="F827" s="148">
        <v>35796</v>
      </c>
      <c r="G827" t="s">
        <v>627</v>
      </c>
      <c r="H827" t="s">
        <v>24</v>
      </c>
      <c r="I827" t="s">
        <v>712</v>
      </c>
      <c r="J827" t="s">
        <v>23</v>
      </c>
      <c r="K827">
        <v>2016</v>
      </c>
      <c r="L827" t="s">
        <v>76</v>
      </c>
      <c r="M827" t="s">
        <v>56</v>
      </c>
      <c r="N827" s="230"/>
      <c r="AG827" t="s">
        <v>2221</v>
      </c>
      <c r="AL827" s="230"/>
      <c r="AM827" s="230"/>
      <c r="AN827" s="230"/>
      <c r="AW827">
        <v>6100041926</v>
      </c>
    </row>
    <row r="828" spans="1:49" customFormat="1" ht="15" x14ac:dyDescent="0.25">
      <c r="A828">
        <v>426206</v>
      </c>
      <c r="B828" t="s">
        <v>1818</v>
      </c>
      <c r="C828" t="s">
        <v>251</v>
      </c>
      <c r="D828" t="s">
        <v>438</v>
      </c>
      <c r="E828" t="s">
        <v>79</v>
      </c>
      <c r="F828" s="148">
        <v>35796</v>
      </c>
      <c r="G828" t="s">
        <v>243</v>
      </c>
      <c r="H828" t="s">
        <v>24</v>
      </c>
      <c r="I828" t="s">
        <v>712</v>
      </c>
      <c r="J828" t="s">
        <v>23</v>
      </c>
      <c r="K828">
        <v>2017</v>
      </c>
      <c r="L828" t="s">
        <v>39</v>
      </c>
      <c r="N828" s="230"/>
      <c r="AG828" t="s">
        <v>2221</v>
      </c>
      <c r="AI828">
        <v>992171662</v>
      </c>
      <c r="AL828" s="230"/>
      <c r="AM828" s="230"/>
      <c r="AN828" s="230"/>
      <c r="AP828" t="s">
        <v>689</v>
      </c>
      <c r="AW828">
        <v>13010120972</v>
      </c>
    </row>
    <row r="829" spans="1:49" customFormat="1" ht="15" x14ac:dyDescent="0.25">
      <c r="A829">
        <v>426213</v>
      </c>
      <c r="B829" t="s">
        <v>1819</v>
      </c>
      <c r="C829" t="s">
        <v>257</v>
      </c>
      <c r="D829" t="s">
        <v>375</v>
      </c>
      <c r="E829" t="s">
        <v>79</v>
      </c>
      <c r="F829" s="148">
        <v>32651</v>
      </c>
      <c r="G829" t="s">
        <v>27</v>
      </c>
      <c r="H829" t="s">
        <v>24</v>
      </c>
      <c r="I829" t="s">
        <v>712</v>
      </c>
      <c r="J829" t="s">
        <v>25</v>
      </c>
      <c r="K829">
        <v>2020</v>
      </c>
      <c r="L829" t="s">
        <v>27</v>
      </c>
      <c r="M829" t="s">
        <v>39</v>
      </c>
      <c r="N829" s="230"/>
      <c r="AG829" t="s">
        <v>2221</v>
      </c>
      <c r="AI829">
        <v>945873134</v>
      </c>
      <c r="AK829" t="s">
        <v>27</v>
      </c>
      <c r="AL829" s="230"/>
      <c r="AM829" s="230"/>
      <c r="AN829" s="230"/>
      <c r="AP829" t="s">
        <v>689</v>
      </c>
      <c r="AW829">
        <v>3310024993</v>
      </c>
    </row>
    <row r="830" spans="1:49" customFormat="1" ht="15" x14ac:dyDescent="0.25">
      <c r="A830">
        <v>426222</v>
      </c>
      <c r="B830" t="s">
        <v>1821</v>
      </c>
      <c r="C830" t="s">
        <v>477</v>
      </c>
      <c r="D830" t="s">
        <v>435</v>
      </c>
      <c r="E830" t="s">
        <v>79</v>
      </c>
      <c r="F830" s="148">
        <v>35440</v>
      </c>
      <c r="G830" t="s">
        <v>27</v>
      </c>
      <c r="H830" t="s">
        <v>24</v>
      </c>
      <c r="I830" t="s">
        <v>712</v>
      </c>
      <c r="J830" t="s">
        <v>23</v>
      </c>
      <c r="K830">
        <v>2014</v>
      </c>
      <c r="L830" t="s">
        <v>27</v>
      </c>
      <c r="M830" t="s">
        <v>56</v>
      </c>
      <c r="N830" s="230"/>
      <c r="AG830" t="s">
        <v>2221</v>
      </c>
      <c r="AI830">
        <v>930530144</v>
      </c>
      <c r="AK830" t="s">
        <v>27</v>
      </c>
      <c r="AL830" s="230"/>
      <c r="AM830" s="230"/>
      <c r="AN830" s="230"/>
      <c r="AW830">
        <v>6150048386</v>
      </c>
    </row>
    <row r="831" spans="1:49" customFormat="1" ht="15" x14ac:dyDescent="0.25">
      <c r="A831">
        <v>426225</v>
      </c>
      <c r="B831" t="s">
        <v>1823</v>
      </c>
      <c r="C831" t="s">
        <v>649</v>
      </c>
      <c r="D831" t="s">
        <v>425</v>
      </c>
      <c r="E831" t="s">
        <v>79</v>
      </c>
      <c r="F831" s="148">
        <v>36708</v>
      </c>
      <c r="G831" t="s">
        <v>1824</v>
      </c>
      <c r="H831" t="s">
        <v>24</v>
      </c>
      <c r="I831" t="s">
        <v>712</v>
      </c>
      <c r="J831" t="s">
        <v>25</v>
      </c>
      <c r="K831">
        <v>2017</v>
      </c>
      <c r="L831" t="s">
        <v>27</v>
      </c>
      <c r="N831" s="230"/>
      <c r="AG831" t="s">
        <v>2221</v>
      </c>
      <c r="AL831" s="230"/>
      <c r="AM831" s="230"/>
      <c r="AN831" s="230"/>
    </row>
    <row r="832" spans="1:49" customFormat="1" ht="15" x14ac:dyDescent="0.25">
      <c r="A832">
        <v>426226</v>
      </c>
      <c r="B832" t="s">
        <v>1825</v>
      </c>
      <c r="C832" t="s">
        <v>530</v>
      </c>
      <c r="D832" t="s">
        <v>263</v>
      </c>
      <c r="E832" t="s">
        <v>79</v>
      </c>
      <c r="F832" s="148">
        <v>36526</v>
      </c>
      <c r="G832" t="s">
        <v>287</v>
      </c>
      <c r="H832" t="s">
        <v>24</v>
      </c>
      <c r="I832" t="s">
        <v>712</v>
      </c>
      <c r="J832" t="s">
        <v>23</v>
      </c>
      <c r="K832">
        <v>2017</v>
      </c>
      <c r="L832" t="s">
        <v>39</v>
      </c>
      <c r="N832" s="230"/>
      <c r="AG832" t="s">
        <v>2221</v>
      </c>
      <c r="AL832" s="230"/>
      <c r="AM832" s="230"/>
      <c r="AN832" s="230"/>
      <c r="AP832" t="s">
        <v>689</v>
      </c>
    </row>
    <row r="833" spans="1:49" customFormat="1" ht="15" x14ac:dyDescent="0.25">
      <c r="A833">
        <v>426229</v>
      </c>
      <c r="B833" t="s">
        <v>1827</v>
      </c>
      <c r="C833" t="s">
        <v>650</v>
      </c>
      <c r="D833" t="s">
        <v>564</v>
      </c>
      <c r="E833" t="s">
        <v>79</v>
      </c>
      <c r="F833" s="148">
        <v>34431</v>
      </c>
      <c r="G833" t="s">
        <v>27</v>
      </c>
      <c r="H833" t="s">
        <v>24</v>
      </c>
      <c r="I833" t="s">
        <v>712</v>
      </c>
      <c r="L833" t="s">
        <v>27</v>
      </c>
      <c r="M833" t="s">
        <v>27</v>
      </c>
      <c r="N833" s="230"/>
      <c r="AG833" t="s">
        <v>2221</v>
      </c>
      <c r="AI833">
        <v>994436214</v>
      </c>
      <c r="AK833" t="s">
        <v>933</v>
      </c>
      <c r="AL833" s="230"/>
      <c r="AM833" s="230"/>
      <c r="AN833" s="230"/>
      <c r="AW833">
        <v>1010186798</v>
      </c>
    </row>
    <row r="834" spans="1:49" customFormat="1" ht="15" x14ac:dyDescent="0.25">
      <c r="A834">
        <v>426240</v>
      </c>
      <c r="B834" t="s">
        <v>1828</v>
      </c>
      <c r="C834" t="s">
        <v>333</v>
      </c>
      <c r="D834" t="s">
        <v>319</v>
      </c>
      <c r="E834" t="s">
        <v>79</v>
      </c>
      <c r="F834" s="148">
        <v>36175</v>
      </c>
      <c r="G834" t="s">
        <v>27</v>
      </c>
      <c r="H834" t="s">
        <v>24</v>
      </c>
      <c r="I834" t="s">
        <v>712</v>
      </c>
      <c r="J834" t="s">
        <v>23</v>
      </c>
      <c r="K834">
        <v>2017</v>
      </c>
      <c r="L834" t="s">
        <v>27</v>
      </c>
      <c r="M834" t="s">
        <v>27</v>
      </c>
      <c r="N834" s="230"/>
      <c r="AG834" t="s">
        <v>2221</v>
      </c>
      <c r="AI834">
        <v>947120886</v>
      </c>
      <c r="AK834" t="s">
        <v>2256</v>
      </c>
      <c r="AL834" s="230"/>
      <c r="AM834" s="230"/>
      <c r="AN834" s="230"/>
      <c r="AW834">
        <v>1040065147</v>
      </c>
    </row>
    <row r="835" spans="1:49" customFormat="1" ht="15" x14ac:dyDescent="0.25">
      <c r="A835">
        <v>426247</v>
      </c>
      <c r="B835" t="s">
        <v>1829</v>
      </c>
      <c r="C835" t="s">
        <v>285</v>
      </c>
      <c r="D835" t="s">
        <v>290</v>
      </c>
      <c r="E835" t="s">
        <v>79</v>
      </c>
      <c r="F835" s="148">
        <v>32380</v>
      </c>
      <c r="G835" t="s">
        <v>1830</v>
      </c>
      <c r="H835" t="s">
        <v>24</v>
      </c>
      <c r="I835" t="s">
        <v>712</v>
      </c>
      <c r="J835" t="s">
        <v>23</v>
      </c>
      <c r="K835">
        <v>2007</v>
      </c>
      <c r="L835" t="s">
        <v>74</v>
      </c>
      <c r="M835" t="s">
        <v>27</v>
      </c>
      <c r="N835" s="230"/>
      <c r="AG835" t="s">
        <v>2221</v>
      </c>
      <c r="AL835" s="230"/>
      <c r="AM835" s="230"/>
      <c r="AN835" s="230"/>
      <c r="AP835" t="s">
        <v>689</v>
      </c>
      <c r="AW835">
        <v>1010637413</v>
      </c>
    </row>
    <row r="836" spans="1:49" customFormat="1" ht="15" x14ac:dyDescent="0.25">
      <c r="A836">
        <v>426264</v>
      </c>
      <c r="B836" t="s">
        <v>1831</v>
      </c>
      <c r="C836" t="s">
        <v>282</v>
      </c>
      <c r="D836" t="s">
        <v>1832</v>
      </c>
      <c r="E836" t="s">
        <v>79</v>
      </c>
      <c r="F836" s="148">
        <v>36295</v>
      </c>
      <c r="G836" t="s">
        <v>27</v>
      </c>
      <c r="H836" t="s">
        <v>24</v>
      </c>
      <c r="I836" t="s">
        <v>712</v>
      </c>
      <c r="J836" t="s">
        <v>23</v>
      </c>
      <c r="K836">
        <v>2017</v>
      </c>
      <c r="L836" t="s">
        <v>27</v>
      </c>
      <c r="M836" t="s">
        <v>56</v>
      </c>
      <c r="N836" s="230"/>
      <c r="AG836" t="s">
        <v>2221</v>
      </c>
      <c r="AI836">
        <v>997471297</v>
      </c>
      <c r="AK836" t="s">
        <v>2383</v>
      </c>
      <c r="AL836" s="230"/>
      <c r="AM836" s="230"/>
      <c r="AN836" s="230"/>
      <c r="AW836">
        <v>6060015667</v>
      </c>
    </row>
    <row r="837" spans="1:49" customFormat="1" ht="15" x14ac:dyDescent="0.25">
      <c r="A837">
        <v>426271</v>
      </c>
      <c r="B837" t="s">
        <v>1833</v>
      </c>
      <c r="C837" t="s">
        <v>257</v>
      </c>
      <c r="D837" t="s">
        <v>524</v>
      </c>
      <c r="E837" t="s">
        <v>79</v>
      </c>
      <c r="F837" s="148">
        <v>35433</v>
      </c>
      <c r="G837" t="s">
        <v>1834</v>
      </c>
      <c r="H837" t="s">
        <v>24</v>
      </c>
      <c r="I837" t="s">
        <v>769</v>
      </c>
      <c r="J837" t="s">
        <v>25</v>
      </c>
      <c r="K837">
        <v>2015</v>
      </c>
      <c r="L837" t="s">
        <v>39</v>
      </c>
      <c r="N837" s="230"/>
      <c r="AG837" t="s">
        <v>2221</v>
      </c>
      <c r="AL837" s="230"/>
      <c r="AM837" s="230"/>
      <c r="AN837" s="230"/>
    </row>
    <row r="838" spans="1:49" customFormat="1" ht="15" x14ac:dyDescent="0.25">
      <c r="A838">
        <v>426274</v>
      </c>
      <c r="B838" t="s">
        <v>1835</v>
      </c>
      <c r="C838" t="s">
        <v>756</v>
      </c>
      <c r="D838" t="s">
        <v>476</v>
      </c>
      <c r="E838" t="s">
        <v>79</v>
      </c>
      <c r="F838" s="148">
        <v>36295</v>
      </c>
      <c r="I838" t="s">
        <v>712</v>
      </c>
      <c r="N838" s="230"/>
      <c r="AL838" s="230"/>
      <c r="AM838" s="230"/>
      <c r="AN838" s="230"/>
    </row>
    <row r="839" spans="1:49" customFormat="1" ht="15" x14ac:dyDescent="0.25">
      <c r="A839">
        <v>426285</v>
      </c>
      <c r="B839" t="s">
        <v>1836</v>
      </c>
      <c r="C839" t="s">
        <v>292</v>
      </c>
      <c r="D839" t="s">
        <v>1837</v>
      </c>
      <c r="E839" t="s">
        <v>78</v>
      </c>
      <c r="F839" s="148">
        <v>35902</v>
      </c>
      <c r="I839" t="s">
        <v>712</v>
      </c>
      <c r="N839" s="230"/>
      <c r="AL839" s="230"/>
      <c r="AM839" s="230"/>
      <c r="AN839" s="230"/>
    </row>
    <row r="840" spans="1:49" customFormat="1" ht="15" x14ac:dyDescent="0.25">
      <c r="A840">
        <v>426312</v>
      </c>
      <c r="B840" t="s">
        <v>1838</v>
      </c>
      <c r="C840" t="s">
        <v>1839</v>
      </c>
      <c r="D840" t="s">
        <v>242</v>
      </c>
      <c r="E840" t="s">
        <v>79</v>
      </c>
      <c r="F840" s="148">
        <v>30058</v>
      </c>
      <c r="G840" t="s">
        <v>243</v>
      </c>
      <c r="H840" t="s">
        <v>24</v>
      </c>
      <c r="I840" t="s">
        <v>712</v>
      </c>
      <c r="J840" t="s">
        <v>25</v>
      </c>
      <c r="K840">
        <v>2000</v>
      </c>
      <c r="L840" t="s">
        <v>27</v>
      </c>
      <c r="M840" t="s">
        <v>27</v>
      </c>
      <c r="N840" s="230"/>
      <c r="AG840" t="s">
        <v>2221</v>
      </c>
      <c r="AL840" s="230"/>
      <c r="AM840" s="230"/>
      <c r="AN840" s="230"/>
      <c r="AP840" t="s">
        <v>689</v>
      </c>
      <c r="AW840">
        <v>1030167867</v>
      </c>
    </row>
    <row r="841" spans="1:49" customFormat="1" ht="15" x14ac:dyDescent="0.25">
      <c r="A841">
        <v>426317</v>
      </c>
      <c r="B841" t="s">
        <v>1840</v>
      </c>
      <c r="C841" t="s">
        <v>345</v>
      </c>
      <c r="D841" t="s">
        <v>391</v>
      </c>
      <c r="E841" t="s">
        <v>79</v>
      </c>
      <c r="F841" s="148">
        <v>35434</v>
      </c>
      <c r="G841" t="s">
        <v>910</v>
      </c>
      <c r="H841" t="s">
        <v>24</v>
      </c>
      <c r="I841" t="s">
        <v>712</v>
      </c>
      <c r="J841" t="s">
        <v>23</v>
      </c>
      <c r="K841">
        <v>2014</v>
      </c>
      <c r="L841" t="s">
        <v>39</v>
      </c>
      <c r="M841" t="s">
        <v>59</v>
      </c>
      <c r="N841" s="230"/>
      <c r="AG841" t="s">
        <v>2221</v>
      </c>
      <c r="AI841">
        <v>931448574</v>
      </c>
      <c r="AK841" t="s">
        <v>27</v>
      </c>
      <c r="AL841" s="230"/>
      <c r="AM841" s="230"/>
      <c r="AN841" s="230"/>
      <c r="AP841" t="s">
        <v>689</v>
      </c>
      <c r="AW841">
        <v>7040054406</v>
      </c>
    </row>
    <row r="842" spans="1:49" customFormat="1" ht="15" x14ac:dyDescent="0.25">
      <c r="A842">
        <v>426327</v>
      </c>
      <c r="B842" t="s">
        <v>1841</v>
      </c>
      <c r="C842" t="s">
        <v>297</v>
      </c>
      <c r="D842" t="s">
        <v>846</v>
      </c>
      <c r="E842" t="s">
        <v>79</v>
      </c>
      <c r="F842" s="148">
        <v>35949</v>
      </c>
      <c r="G842" t="s">
        <v>74</v>
      </c>
      <c r="H842" t="s">
        <v>24</v>
      </c>
      <c r="I842" t="s">
        <v>712</v>
      </c>
      <c r="J842" t="s">
        <v>23</v>
      </c>
      <c r="K842">
        <v>2016</v>
      </c>
      <c r="L842" t="s">
        <v>74</v>
      </c>
      <c r="M842" t="s">
        <v>59</v>
      </c>
      <c r="N842" s="230"/>
      <c r="AG842" t="s">
        <v>2221</v>
      </c>
      <c r="AI842">
        <v>934024167</v>
      </c>
      <c r="AL842" s="230"/>
      <c r="AM842" s="230"/>
      <c r="AN842" s="230"/>
      <c r="AP842" t="s">
        <v>689</v>
      </c>
      <c r="AW842">
        <v>7010028090</v>
      </c>
    </row>
    <row r="843" spans="1:49" customFormat="1" ht="15" x14ac:dyDescent="0.25">
      <c r="A843">
        <v>426331</v>
      </c>
      <c r="B843" t="s">
        <v>1842</v>
      </c>
      <c r="C843" t="s">
        <v>241</v>
      </c>
      <c r="D843" t="s">
        <v>362</v>
      </c>
      <c r="E843" t="s">
        <v>79</v>
      </c>
      <c r="F843" s="148">
        <v>36279</v>
      </c>
      <c r="G843" t="s">
        <v>433</v>
      </c>
      <c r="H843" t="s">
        <v>28</v>
      </c>
      <c r="I843" t="s">
        <v>712</v>
      </c>
      <c r="J843" t="s">
        <v>23</v>
      </c>
      <c r="K843">
        <v>2017</v>
      </c>
      <c r="L843" t="s">
        <v>39</v>
      </c>
      <c r="M843" t="s">
        <v>679</v>
      </c>
      <c r="N843" s="230"/>
      <c r="AG843" t="s">
        <v>2221</v>
      </c>
      <c r="AI843">
        <v>988723477</v>
      </c>
      <c r="AL843" s="230"/>
      <c r="AM843" s="230"/>
      <c r="AN843" s="230"/>
      <c r="AP843" t="s">
        <v>689</v>
      </c>
    </row>
    <row r="844" spans="1:49" customFormat="1" ht="15" x14ac:dyDescent="0.25">
      <c r="A844">
        <v>426342</v>
      </c>
      <c r="B844" t="s">
        <v>1843</v>
      </c>
      <c r="C844" t="s">
        <v>1552</v>
      </c>
      <c r="D844" t="s">
        <v>1844</v>
      </c>
      <c r="E844" t="s">
        <v>79</v>
      </c>
      <c r="F844" s="148">
        <v>34335</v>
      </c>
      <c r="G844" t="s">
        <v>27</v>
      </c>
      <c r="H844" t="s">
        <v>24</v>
      </c>
      <c r="I844" t="s">
        <v>712</v>
      </c>
      <c r="L844" t="s">
        <v>532</v>
      </c>
      <c r="M844" t="s">
        <v>49</v>
      </c>
      <c r="N844" s="230"/>
      <c r="AG844" t="s">
        <v>2221</v>
      </c>
      <c r="AI844">
        <v>949107803</v>
      </c>
      <c r="AL844" s="230"/>
      <c r="AM844" s="230"/>
      <c r="AN844" s="230"/>
      <c r="AP844" t="s">
        <v>689</v>
      </c>
      <c r="AW844">
        <v>5020101682</v>
      </c>
    </row>
    <row r="845" spans="1:49" customFormat="1" ht="15" x14ac:dyDescent="0.25">
      <c r="A845">
        <v>426345</v>
      </c>
      <c r="B845" t="s">
        <v>1846</v>
      </c>
      <c r="C845" t="s">
        <v>1400</v>
      </c>
      <c r="D845" t="s">
        <v>263</v>
      </c>
      <c r="E845" t="s">
        <v>79</v>
      </c>
      <c r="F845" s="148">
        <v>36526</v>
      </c>
      <c r="I845" t="s">
        <v>712</v>
      </c>
      <c r="N845" s="230"/>
      <c r="AL845" s="230"/>
      <c r="AM845" s="230"/>
      <c r="AN845" s="230"/>
    </row>
    <row r="846" spans="1:49" customFormat="1" ht="15" x14ac:dyDescent="0.25">
      <c r="A846">
        <v>426352</v>
      </c>
      <c r="B846" t="s">
        <v>1847</v>
      </c>
      <c r="C846" t="s">
        <v>762</v>
      </c>
      <c r="D846" t="s">
        <v>260</v>
      </c>
      <c r="E846" t="s">
        <v>79</v>
      </c>
      <c r="F846" s="148">
        <v>35796</v>
      </c>
      <c r="G846" t="s">
        <v>243</v>
      </c>
      <c r="H846" t="s">
        <v>24</v>
      </c>
      <c r="I846" t="s">
        <v>769</v>
      </c>
      <c r="J846" t="s">
        <v>23</v>
      </c>
      <c r="K846">
        <v>2017</v>
      </c>
      <c r="L846" t="s">
        <v>27</v>
      </c>
      <c r="N846" s="230"/>
      <c r="AG846" t="s">
        <v>2221</v>
      </c>
      <c r="AI846">
        <v>940655358</v>
      </c>
      <c r="AK846" t="s">
        <v>2384</v>
      </c>
      <c r="AL846" s="230"/>
      <c r="AM846" s="230"/>
      <c r="AN846" s="230"/>
      <c r="AP846" t="s">
        <v>689</v>
      </c>
    </row>
    <row r="847" spans="1:49" customFormat="1" ht="15" x14ac:dyDescent="0.25">
      <c r="A847">
        <v>426361</v>
      </c>
      <c r="B847" t="s">
        <v>1848</v>
      </c>
      <c r="C847" t="s">
        <v>344</v>
      </c>
      <c r="D847" t="s">
        <v>587</v>
      </c>
      <c r="E847" t="s">
        <v>78</v>
      </c>
      <c r="F847" s="148">
        <v>34001</v>
      </c>
      <c r="G847" t="s">
        <v>27</v>
      </c>
      <c r="H847" t="s">
        <v>24</v>
      </c>
      <c r="I847" t="s">
        <v>712</v>
      </c>
      <c r="J847" t="s">
        <v>23</v>
      </c>
      <c r="K847">
        <v>2010</v>
      </c>
      <c r="L847" t="s">
        <v>27</v>
      </c>
      <c r="M847" t="s">
        <v>56</v>
      </c>
      <c r="N847" s="230"/>
      <c r="AG847" t="s">
        <v>2385</v>
      </c>
      <c r="AI847">
        <v>940422465</v>
      </c>
      <c r="AK847" t="s">
        <v>1990</v>
      </c>
      <c r="AL847" s="230"/>
      <c r="AM847" s="230"/>
      <c r="AN847" s="230"/>
      <c r="AW847">
        <v>6220015768</v>
      </c>
    </row>
    <row r="848" spans="1:49" customFormat="1" ht="15" x14ac:dyDescent="0.25">
      <c r="A848">
        <v>426362</v>
      </c>
      <c r="B848" t="s">
        <v>1849</v>
      </c>
      <c r="C848" t="s">
        <v>292</v>
      </c>
      <c r="D848" t="s">
        <v>393</v>
      </c>
      <c r="E848" t="s">
        <v>78</v>
      </c>
      <c r="F848" s="148">
        <v>35800</v>
      </c>
      <c r="G848" t="s">
        <v>27</v>
      </c>
      <c r="H848" t="s">
        <v>24</v>
      </c>
      <c r="I848" t="s">
        <v>712</v>
      </c>
      <c r="J848" t="s">
        <v>23</v>
      </c>
      <c r="K848">
        <v>2015</v>
      </c>
      <c r="L848" t="s">
        <v>27</v>
      </c>
      <c r="M848" t="s">
        <v>39</v>
      </c>
      <c r="N848" s="230"/>
      <c r="AL848" s="230"/>
      <c r="AM848" s="230"/>
      <c r="AN848" s="230"/>
      <c r="AP848" t="s">
        <v>689</v>
      </c>
      <c r="AW848">
        <v>3350012919</v>
      </c>
    </row>
    <row r="849" spans="1:49" customFormat="1" ht="15" x14ac:dyDescent="0.25">
      <c r="A849">
        <v>426370</v>
      </c>
      <c r="B849" t="s">
        <v>1850</v>
      </c>
      <c r="C849" t="s">
        <v>1358</v>
      </c>
      <c r="D849" t="s">
        <v>425</v>
      </c>
      <c r="E849" t="s">
        <v>78</v>
      </c>
      <c r="F849" s="148">
        <v>36227</v>
      </c>
      <c r="G849" t="s">
        <v>27</v>
      </c>
      <c r="H849" t="s">
        <v>24</v>
      </c>
      <c r="I849" t="s">
        <v>712</v>
      </c>
      <c r="J849" t="s">
        <v>25</v>
      </c>
      <c r="K849">
        <v>2017</v>
      </c>
      <c r="L849" t="s">
        <v>27</v>
      </c>
      <c r="M849" t="s">
        <v>27</v>
      </c>
      <c r="N849" s="230"/>
      <c r="AI849">
        <v>940228208</v>
      </c>
      <c r="AK849" t="s">
        <v>27</v>
      </c>
      <c r="AL849" s="230"/>
      <c r="AM849" s="230"/>
      <c r="AN849" s="230"/>
      <c r="AW849">
        <v>1010640237</v>
      </c>
    </row>
    <row r="850" spans="1:49" customFormat="1" ht="15" x14ac:dyDescent="0.25">
      <c r="A850">
        <v>426372</v>
      </c>
      <c r="B850" t="s">
        <v>1851</v>
      </c>
      <c r="C850" t="s">
        <v>522</v>
      </c>
      <c r="D850" t="s">
        <v>1852</v>
      </c>
      <c r="E850" t="s">
        <v>78</v>
      </c>
      <c r="F850" s="148">
        <v>31778</v>
      </c>
      <c r="G850" t="s">
        <v>27</v>
      </c>
      <c r="H850" t="s">
        <v>24</v>
      </c>
      <c r="I850" t="s">
        <v>712</v>
      </c>
      <c r="J850" t="s">
        <v>25</v>
      </c>
      <c r="K850">
        <v>2005</v>
      </c>
      <c r="L850" t="s">
        <v>27</v>
      </c>
      <c r="M850" t="s">
        <v>39</v>
      </c>
      <c r="N850" s="230"/>
      <c r="AI850">
        <v>938228769</v>
      </c>
      <c r="AL850" s="230"/>
      <c r="AM850" s="230"/>
      <c r="AN850" s="230"/>
      <c r="AW850">
        <v>3300004344</v>
      </c>
    </row>
    <row r="851" spans="1:49" customFormat="1" ht="15" x14ac:dyDescent="0.25">
      <c r="A851">
        <v>426380</v>
      </c>
      <c r="B851" t="s">
        <v>1853</v>
      </c>
      <c r="C851" t="s">
        <v>345</v>
      </c>
      <c r="D851" t="s">
        <v>414</v>
      </c>
      <c r="E851" t="s">
        <v>78</v>
      </c>
      <c r="F851" s="148">
        <v>29546</v>
      </c>
      <c r="I851" t="s">
        <v>712</v>
      </c>
      <c r="N851" s="230"/>
      <c r="AL851" s="230"/>
      <c r="AM851" s="230"/>
      <c r="AN851" s="230"/>
    </row>
    <row r="852" spans="1:49" customFormat="1" ht="15" x14ac:dyDescent="0.25">
      <c r="A852">
        <v>426381</v>
      </c>
      <c r="B852" t="s">
        <v>1854</v>
      </c>
      <c r="C852" t="s">
        <v>1233</v>
      </c>
      <c r="D852" t="s">
        <v>405</v>
      </c>
      <c r="E852" t="s">
        <v>78</v>
      </c>
      <c r="F852" s="148">
        <v>36299</v>
      </c>
      <c r="G852" t="s">
        <v>404</v>
      </c>
      <c r="H852" t="s">
        <v>24</v>
      </c>
      <c r="I852" t="s">
        <v>712</v>
      </c>
      <c r="J852" t="s">
        <v>23</v>
      </c>
      <c r="K852">
        <v>2017</v>
      </c>
      <c r="L852" t="s">
        <v>27</v>
      </c>
      <c r="M852" t="s">
        <v>39</v>
      </c>
      <c r="N852" s="230"/>
      <c r="AI852">
        <v>947571857</v>
      </c>
      <c r="AL852" s="230"/>
      <c r="AM852" s="230"/>
      <c r="AN852" s="230"/>
      <c r="AW852">
        <v>3030008760</v>
      </c>
    </row>
    <row r="853" spans="1:49" customFormat="1" ht="15" x14ac:dyDescent="0.25">
      <c r="A853">
        <v>426382</v>
      </c>
      <c r="B853" t="s">
        <v>1855</v>
      </c>
      <c r="C853" t="s">
        <v>284</v>
      </c>
      <c r="D853" t="s">
        <v>368</v>
      </c>
      <c r="E853" t="s">
        <v>78</v>
      </c>
      <c r="F853" s="148">
        <v>35800</v>
      </c>
      <c r="I853" t="s">
        <v>712</v>
      </c>
      <c r="N853" s="230"/>
      <c r="AL853" s="230"/>
      <c r="AM853" s="230"/>
      <c r="AN853" s="230"/>
    </row>
    <row r="854" spans="1:49" customFormat="1" ht="15" x14ac:dyDescent="0.25">
      <c r="A854">
        <v>426383</v>
      </c>
      <c r="B854" t="s">
        <v>1856</v>
      </c>
      <c r="C854" t="s">
        <v>331</v>
      </c>
      <c r="D854" t="s">
        <v>339</v>
      </c>
      <c r="E854" t="s">
        <v>78</v>
      </c>
      <c r="F854" s="148">
        <v>36216</v>
      </c>
      <c r="G854" t="s">
        <v>27</v>
      </c>
      <c r="H854" t="s">
        <v>24</v>
      </c>
      <c r="I854" t="s">
        <v>712</v>
      </c>
      <c r="J854" t="s">
        <v>23</v>
      </c>
      <c r="K854">
        <v>2018</v>
      </c>
      <c r="L854" t="s">
        <v>27</v>
      </c>
      <c r="M854" t="s">
        <v>27</v>
      </c>
      <c r="N854" s="230"/>
      <c r="AG854" t="s">
        <v>2221</v>
      </c>
      <c r="AI854">
        <v>993409618</v>
      </c>
      <c r="AK854" t="s">
        <v>27</v>
      </c>
      <c r="AL854" s="230"/>
      <c r="AM854" s="230"/>
      <c r="AN854" s="230"/>
      <c r="AW854">
        <v>1030317133</v>
      </c>
    </row>
    <row r="855" spans="1:49" customFormat="1" ht="15" x14ac:dyDescent="0.25">
      <c r="A855">
        <v>426390</v>
      </c>
      <c r="B855" t="s">
        <v>1857</v>
      </c>
      <c r="C855" t="s">
        <v>1225</v>
      </c>
      <c r="D855" t="s">
        <v>291</v>
      </c>
      <c r="E855" t="s">
        <v>78</v>
      </c>
      <c r="F855" s="148">
        <v>36526</v>
      </c>
      <c r="G855" t="s">
        <v>27</v>
      </c>
      <c r="H855" t="s">
        <v>24</v>
      </c>
      <c r="I855" t="s">
        <v>712</v>
      </c>
      <c r="J855" t="s">
        <v>25</v>
      </c>
      <c r="K855">
        <v>2018</v>
      </c>
      <c r="L855" t="s">
        <v>27</v>
      </c>
      <c r="N855" s="230"/>
      <c r="AL855" s="230"/>
      <c r="AM855" s="230"/>
      <c r="AN855" s="230"/>
      <c r="AP855" t="s">
        <v>689</v>
      </c>
    </row>
    <row r="856" spans="1:49" customFormat="1" ht="15" x14ac:dyDescent="0.25">
      <c r="A856">
        <v>426391</v>
      </c>
      <c r="B856" t="s">
        <v>1858</v>
      </c>
      <c r="C856" t="s">
        <v>1859</v>
      </c>
      <c r="D856" t="s">
        <v>368</v>
      </c>
      <c r="E856" t="s">
        <v>78</v>
      </c>
      <c r="F856" s="148">
        <v>34542</v>
      </c>
      <c r="G856" t="s">
        <v>243</v>
      </c>
      <c r="H856" t="s">
        <v>24</v>
      </c>
      <c r="I856" t="s">
        <v>712</v>
      </c>
      <c r="J856" t="s">
        <v>25</v>
      </c>
      <c r="K856">
        <v>2012</v>
      </c>
      <c r="L856" t="s">
        <v>27</v>
      </c>
      <c r="M856" t="s">
        <v>27</v>
      </c>
      <c r="N856" s="230"/>
      <c r="AI856">
        <v>992342100</v>
      </c>
      <c r="AL856" s="230"/>
      <c r="AM856" s="230"/>
      <c r="AN856" s="230"/>
      <c r="AW856">
        <v>1020082791</v>
      </c>
    </row>
    <row r="857" spans="1:49" customFormat="1" ht="15" x14ac:dyDescent="0.25">
      <c r="A857">
        <v>426403</v>
      </c>
      <c r="B857" t="s">
        <v>1860</v>
      </c>
      <c r="C857" t="s">
        <v>323</v>
      </c>
      <c r="D857" t="s">
        <v>442</v>
      </c>
      <c r="E857" t="s">
        <v>78</v>
      </c>
      <c r="F857" s="148">
        <v>37012</v>
      </c>
      <c r="G857" t="s">
        <v>27</v>
      </c>
      <c r="H857" t="s">
        <v>24</v>
      </c>
      <c r="I857" t="s">
        <v>769</v>
      </c>
      <c r="J857" t="s">
        <v>25</v>
      </c>
      <c r="K857">
        <v>2017</v>
      </c>
      <c r="L857" t="s">
        <v>27</v>
      </c>
      <c r="N857" s="230"/>
      <c r="AL857" s="230"/>
      <c r="AM857" s="230"/>
      <c r="AN857" s="230"/>
      <c r="AP857" t="s">
        <v>689</v>
      </c>
    </row>
    <row r="858" spans="1:49" customFormat="1" ht="15" x14ac:dyDescent="0.25">
      <c r="A858">
        <v>426424</v>
      </c>
      <c r="B858" t="s">
        <v>1861</v>
      </c>
      <c r="C858" t="s">
        <v>248</v>
      </c>
      <c r="D858" t="s">
        <v>309</v>
      </c>
      <c r="E858" t="s">
        <v>79</v>
      </c>
      <c r="F858" s="148">
        <v>30342</v>
      </c>
      <c r="G858" t="s">
        <v>243</v>
      </c>
      <c r="H858" t="s">
        <v>24</v>
      </c>
      <c r="I858" t="s">
        <v>712</v>
      </c>
      <c r="J858" t="s">
        <v>25</v>
      </c>
      <c r="K858">
        <v>2019</v>
      </c>
      <c r="L858" t="s">
        <v>27</v>
      </c>
      <c r="M858" t="s">
        <v>27</v>
      </c>
      <c r="N858" s="230"/>
      <c r="AG858" t="s">
        <v>2221</v>
      </c>
      <c r="AL858" s="230"/>
      <c r="AM858" s="230"/>
      <c r="AN858" s="230"/>
      <c r="AW858">
        <v>1030369922</v>
      </c>
    </row>
    <row r="859" spans="1:49" customFormat="1" ht="15" x14ac:dyDescent="0.25">
      <c r="A859">
        <v>426425</v>
      </c>
      <c r="B859" t="s">
        <v>1862</v>
      </c>
      <c r="C859" t="s">
        <v>241</v>
      </c>
      <c r="D859" t="s">
        <v>364</v>
      </c>
      <c r="E859" t="s">
        <v>79</v>
      </c>
      <c r="F859" s="148">
        <v>35242</v>
      </c>
      <c r="G859" t="s">
        <v>27</v>
      </c>
      <c r="H859" t="s">
        <v>24</v>
      </c>
      <c r="I859" t="s">
        <v>769</v>
      </c>
      <c r="J859" t="s">
        <v>23</v>
      </c>
      <c r="K859">
        <v>2014</v>
      </c>
      <c r="L859" t="s">
        <v>46</v>
      </c>
      <c r="M859" t="s">
        <v>46</v>
      </c>
      <c r="N859" s="230"/>
      <c r="AG859" t="s">
        <v>2221</v>
      </c>
      <c r="AL859" s="230"/>
      <c r="AM859" s="230"/>
      <c r="AN859" s="230"/>
      <c r="AP859" t="s">
        <v>689</v>
      </c>
      <c r="AW859">
        <v>4070016225</v>
      </c>
    </row>
    <row r="860" spans="1:49" customFormat="1" ht="15" x14ac:dyDescent="0.25">
      <c r="A860">
        <v>426439</v>
      </c>
      <c r="B860" t="s">
        <v>1863</v>
      </c>
      <c r="C860" t="s">
        <v>1864</v>
      </c>
      <c r="D860" t="s">
        <v>327</v>
      </c>
      <c r="E860" t="s">
        <v>78</v>
      </c>
      <c r="F860" s="148">
        <v>34055</v>
      </c>
      <c r="G860" t="s">
        <v>72</v>
      </c>
      <c r="H860" t="s">
        <v>24</v>
      </c>
      <c r="I860" t="s">
        <v>712</v>
      </c>
      <c r="J860" t="s">
        <v>23</v>
      </c>
      <c r="K860">
        <v>2011</v>
      </c>
      <c r="L860" t="s">
        <v>72</v>
      </c>
      <c r="N860" s="230"/>
      <c r="AL860" s="230"/>
      <c r="AM860" s="230"/>
      <c r="AN860" s="230"/>
      <c r="AP860" t="s">
        <v>689</v>
      </c>
      <c r="AW860">
        <v>12060044226</v>
      </c>
    </row>
    <row r="861" spans="1:49" customFormat="1" ht="15" x14ac:dyDescent="0.25">
      <c r="A861">
        <v>426451</v>
      </c>
      <c r="B861" t="s">
        <v>672</v>
      </c>
      <c r="C861" t="s">
        <v>257</v>
      </c>
      <c r="D861" t="s">
        <v>602</v>
      </c>
      <c r="E861" t="s">
        <v>78</v>
      </c>
      <c r="F861" s="148">
        <v>0</v>
      </c>
      <c r="I861" t="s">
        <v>712</v>
      </c>
      <c r="N861" s="230"/>
      <c r="AL861" s="230"/>
      <c r="AM861" s="230"/>
      <c r="AN861" s="230"/>
    </row>
    <row r="862" spans="1:49" customFormat="1" ht="15" x14ac:dyDescent="0.25">
      <c r="A862">
        <v>426460</v>
      </c>
      <c r="B862" t="s">
        <v>1865</v>
      </c>
      <c r="C862" t="s">
        <v>361</v>
      </c>
      <c r="D862" t="s">
        <v>602</v>
      </c>
      <c r="E862" t="s">
        <v>78</v>
      </c>
      <c r="F862" s="148">
        <v>36293</v>
      </c>
      <c r="G862" t="s">
        <v>27</v>
      </c>
      <c r="H862" t="s">
        <v>24</v>
      </c>
      <c r="I862" t="s">
        <v>712</v>
      </c>
      <c r="J862" t="s">
        <v>23</v>
      </c>
      <c r="K862">
        <v>2017</v>
      </c>
      <c r="L862" t="s">
        <v>56</v>
      </c>
      <c r="M862" t="s">
        <v>56</v>
      </c>
      <c r="N862" s="230"/>
      <c r="AI862">
        <v>994066145</v>
      </c>
      <c r="AL862" s="230"/>
      <c r="AM862" s="230"/>
      <c r="AN862" s="230"/>
      <c r="AP862" t="s">
        <v>689</v>
      </c>
      <c r="AW862">
        <v>6020075707</v>
      </c>
    </row>
    <row r="863" spans="1:49" customFormat="1" ht="15" x14ac:dyDescent="0.25">
      <c r="A863">
        <v>426468</v>
      </c>
      <c r="B863" t="s">
        <v>1866</v>
      </c>
      <c r="C863" t="s">
        <v>630</v>
      </c>
      <c r="D863" t="s">
        <v>294</v>
      </c>
      <c r="E863" t="s">
        <v>78</v>
      </c>
      <c r="F863" s="148">
        <v>36019</v>
      </c>
      <c r="I863" t="s">
        <v>712</v>
      </c>
      <c r="N863" s="230"/>
      <c r="AL863" s="230"/>
      <c r="AM863" s="230"/>
      <c r="AN863" s="230"/>
    </row>
    <row r="864" spans="1:49" customFormat="1" ht="15" x14ac:dyDescent="0.25">
      <c r="A864">
        <v>426472</v>
      </c>
      <c r="B864" t="s">
        <v>1867</v>
      </c>
      <c r="C864" t="s">
        <v>1868</v>
      </c>
      <c r="D864" t="s">
        <v>1869</v>
      </c>
      <c r="E864" t="s">
        <v>78</v>
      </c>
      <c r="F864" s="148">
        <v>36249</v>
      </c>
      <c r="G864" t="s">
        <v>243</v>
      </c>
      <c r="H864" t="s">
        <v>28</v>
      </c>
      <c r="I864" t="s">
        <v>712</v>
      </c>
      <c r="J864" t="s">
        <v>25</v>
      </c>
      <c r="K864">
        <v>2017</v>
      </c>
      <c r="L864" t="s">
        <v>27</v>
      </c>
      <c r="M864" t="s">
        <v>679</v>
      </c>
      <c r="N864" s="230"/>
      <c r="AG864" t="s">
        <v>694</v>
      </c>
      <c r="AI864">
        <v>992784106</v>
      </c>
      <c r="AK864" t="s">
        <v>27</v>
      </c>
      <c r="AL864" s="230"/>
      <c r="AM864" s="230"/>
      <c r="AN864" s="230"/>
      <c r="AP864" t="s">
        <v>689</v>
      </c>
    </row>
    <row r="865" spans="1:49" customFormat="1" ht="15" x14ac:dyDescent="0.25">
      <c r="A865">
        <v>426479</v>
      </c>
      <c r="B865" t="s">
        <v>1870</v>
      </c>
      <c r="C865" t="s">
        <v>284</v>
      </c>
      <c r="D865" t="s">
        <v>263</v>
      </c>
      <c r="E865" t="s">
        <v>78</v>
      </c>
      <c r="F865" s="148">
        <v>36296</v>
      </c>
      <c r="G865" t="s">
        <v>27</v>
      </c>
      <c r="H865" t="s">
        <v>24</v>
      </c>
      <c r="I865" t="s">
        <v>712</v>
      </c>
      <c r="J865" t="s">
        <v>25</v>
      </c>
      <c r="K865">
        <v>2017</v>
      </c>
      <c r="L865" t="s">
        <v>27</v>
      </c>
      <c r="M865" t="s">
        <v>27</v>
      </c>
      <c r="N865" s="230"/>
      <c r="AG865" t="s">
        <v>2386</v>
      </c>
      <c r="AI865">
        <v>949298050</v>
      </c>
      <c r="AK865" t="s">
        <v>27</v>
      </c>
      <c r="AL865" s="230"/>
      <c r="AM865" s="230"/>
      <c r="AN865" s="230"/>
      <c r="AP865" t="s">
        <v>689</v>
      </c>
      <c r="AW865">
        <v>1030257589</v>
      </c>
    </row>
    <row r="866" spans="1:49" customFormat="1" ht="15" x14ac:dyDescent="0.25">
      <c r="A866">
        <v>426491</v>
      </c>
      <c r="B866" t="s">
        <v>1871</v>
      </c>
      <c r="C866" t="s">
        <v>257</v>
      </c>
      <c r="D866" t="s">
        <v>1872</v>
      </c>
      <c r="E866" t="s">
        <v>78</v>
      </c>
      <c r="F866" s="148">
        <v>36364</v>
      </c>
      <c r="G866" t="s">
        <v>46</v>
      </c>
      <c r="H866" t="s">
        <v>24</v>
      </c>
      <c r="I866" t="s">
        <v>769</v>
      </c>
      <c r="J866" t="s">
        <v>23</v>
      </c>
      <c r="K866">
        <v>2017</v>
      </c>
      <c r="L866" t="s">
        <v>46</v>
      </c>
      <c r="N866" s="230"/>
      <c r="AL866" s="230"/>
      <c r="AM866" s="230"/>
      <c r="AN866" s="230"/>
    </row>
    <row r="867" spans="1:49" customFormat="1" ht="15" x14ac:dyDescent="0.25">
      <c r="A867">
        <v>426500</v>
      </c>
      <c r="B867" t="s">
        <v>1873</v>
      </c>
      <c r="C867" t="s">
        <v>479</v>
      </c>
      <c r="D867" t="s">
        <v>422</v>
      </c>
      <c r="E867" t="s">
        <v>78</v>
      </c>
      <c r="F867" s="148">
        <v>36545</v>
      </c>
      <c r="G867" t="s">
        <v>504</v>
      </c>
      <c r="H867" t="s">
        <v>24</v>
      </c>
      <c r="I867" t="s">
        <v>712</v>
      </c>
      <c r="J867" t="s">
        <v>23</v>
      </c>
      <c r="K867">
        <v>2017</v>
      </c>
      <c r="L867" t="s">
        <v>27</v>
      </c>
      <c r="M867" t="s">
        <v>36</v>
      </c>
      <c r="N867" s="230"/>
      <c r="AI867">
        <v>940028562</v>
      </c>
      <c r="AL867" s="230"/>
      <c r="AM867" s="230"/>
      <c r="AN867" s="230"/>
      <c r="AW867">
        <v>2120095200</v>
      </c>
    </row>
    <row r="868" spans="1:49" customFormat="1" ht="15" x14ac:dyDescent="0.25">
      <c r="A868">
        <v>426511</v>
      </c>
      <c r="B868" t="s">
        <v>1874</v>
      </c>
      <c r="C868" t="s">
        <v>305</v>
      </c>
      <c r="D868" t="s">
        <v>2387</v>
      </c>
      <c r="E868" t="s">
        <v>79</v>
      </c>
      <c r="F868" s="148">
        <v>31997</v>
      </c>
      <c r="G868" t="s">
        <v>27</v>
      </c>
      <c r="H868" t="s">
        <v>24</v>
      </c>
      <c r="I868" t="s">
        <v>712</v>
      </c>
      <c r="J868" t="s">
        <v>23</v>
      </c>
      <c r="K868">
        <v>2005</v>
      </c>
      <c r="L868" t="s">
        <v>27</v>
      </c>
      <c r="M868" t="s">
        <v>39</v>
      </c>
      <c r="N868" s="230"/>
      <c r="AG868" t="s">
        <v>2221</v>
      </c>
      <c r="AI868">
        <v>982879195</v>
      </c>
      <c r="AK868" t="s">
        <v>27</v>
      </c>
      <c r="AL868" s="230"/>
      <c r="AM868" s="230"/>
      <c r="AN868" s="230"/>
      <c r="AW868">
        <v>3080015350</v>
      </c>
    </row>
    <row r="869" spans="1:49" customFormat="1" ht="15" x14ac:dyDescent="0.25">
      <c r="A869">
        <v>426533</v>
      </c>
      <c r="B869" t="s">
        <v>1875</v>
      </c>
      <c r="C869" t="s">
        <v>284</v>
      </c>
      <c r="D869" t="s">
        <v>1051</v>
      </c>
      <c r="E869" t="s">
        <v>79</v>
      </c>
      <c r="F869" s="148">
        <v>35862</v>
      </c>
      <c r="G869" t="s">
        <v>72</v>
      </c>
      <c r="H869" t="s">
        <v>24</v>
      </c>
      <c r="I869" t="s">
        <v>712</v>
      </c>
      <c r="J869" t="s">
        <v>23</v>
      </c>
      <c r="K869">
        <v>2016</v>
      </c>
      <c r="L869" t="s">
        <v>72</v>
      </c>
      <c r="N869" s="230"/>
      <c r="AG869" t="s">
        <v>2221</v>
      </c>
      <c r="AL869" s="230"/>
      <c r="AM869" s="230"/>
      <c r="AN869" s="230"/>
      <c r="AP869" t="s">
        <v>689</v>
      </c>
      <c r="AW869">
        <v>12120043068</v>
      </c>
    </row>
    <row r="870" spans="1:49" customFormat="1" ht="15" x14ac:dyDescent="0.25">
      <c r="A870">
        <v>426538</v>
      </c>
      <c r="B870" t="s">
        <v>1876</v>
      </c>
      <c r="C870" t="s">
        <v>342</v>
      </c>
      <c r="D870" t="s">
        <v>1448</v>
      </c>
      <c r="E870" t="s">
        <v>79</v>
      </c>
      <c r="F870" s="148">
        <v>35813</v>
      </c>
      <c r="G870" t="s">
        <v>1877</v>
      </c>
      <c r="H870" t="s">
        <v>24</v>
      </c>
      <c r="I870" t="s">
        <v>712</v>
      </c>
      <c r="J870" t="s">
        <v>23</v>
      </c>
      <c r="K870">
        <v>2015</v>
      </c>
      <c r="L870" t="s">
        <v>72</v>
      </c>
      <c r="N870" s="230"/>
      <c r="AG870" t="s">
        <v>2221</v>
      </c>
      <c r="AL870" s="230"/>
      <c r="AM870" s="230"/>
      <c r="AN870" s="230"/>
    </row>
    <row r="871" spans="1:49" customFormat="1" ht="15" x14ac:dyDescent="0.25">
      <c r="A871">
        <v>426539</v>
      </c>
      <c r="B871" t="s">
        <v>1878</v>
      </c>
      <c r="C871" t="s">
        <v>578</v>
      </c>
      <c r="D871" t="s">
        <v>1179</v>
      </c>
      <c r="E871" t="s">
        <v>79</v>
      </c>
      <c r="F871" s="148">
        <v>35431</v>
      </c>
      <c r="G871" t="s">
        <v>301</v>
      </c>
      <c r="H871" t="s">
        <v>24</v>
      </c>
      <c r="I871" t="s">
        <v>712</v>
      </c>
      <c r="J871" t="s">
        <v>23</v>
      </c>
      <c r="K871">
        <v>2014</v>
      </c>
      <c r="L871" t="s">
        <v>39</v>
      </c>
      <c r="N871" s="230"/>
      <c r="AG871" t="s">
        <v>2221</v>
      </c>
      <c r="AL871" s="230"/>
      <c r="AM871" s="230"/>
      <c r="AN871" s="230"/>
    </row>
    <row r="872" spans="1:49" customFormat="1" ht="15" x14ac:dyDescent="0.25">
      <c r="A872">
        <v>426573</v>
      </c>
      <c r="B872" t="s">
        <v>1879</v>
      </c>
      <c r="C872" t="s">
        <v>257</v>
      </c>
      <c r="D872" t="s">
        <v>1880</v>
      </c>
      <c r="E872" t="s">
        <v>78</v>
      </c>
      <c r="F872" s="148">
        <v>35301</v>
      </c>
      <c r="G872" t="s">
        <v>27</v>
      </c>
      <c r="H872" t="s">
        <v>24</v>
      </c>
      <c r="I872" t="s">
        <v>712</v>
      </c>
      <c r="J872" t="s">
        <v>23</v>
      </c>
      <c r="K872">
        <v>2014</v>
      </c>
      <c r="L872" t="s">
        <v>27</v>
      </c>
      <c r="N872" s="230"/>
      <c r="AG872" t="s">
        <v>2388</v>
      </c>
      <c r="AI872">
        <v>930315675</v>
      </c>
      <c r="AK872" t="s">
        <v>27</v>
      </c>
      <c r="AL872" s="230"/>
      <c r="AM872" s="230"/>
      <c r="AN872" s="230"/>
      <c r="AW872">
        <v>14040029944</v>
      </c>
    </row>
    <row r="873" spans="1:49" customFormat="1" ht="15" x14ac:dyDescent="0.25">
      <c r="A873">
        <v>426575</v>
      </c>
      <c r="B873" t="s">
        <v>1881</v>
      </c>
      <c r="C873" t="s">
        <v>297</v>
      </c>
      <c r="D873" t="s">
        <v>1882</v>
      </c>
      <c r="E873" t="s">
        <v>78</v>
      </c>
      <c r="F873" s="148">
        <v>36556</v>
      </c>
      <c r="G873" t="s">
        <v>243</v>
      </c>
      <c r="H873" t="s">
        <v>24</v>
      </c>
      <c r="I873" t="s">
        <v>712</v>
      </c>
      <c r="J873" t="s">
        <v>23</v>
      </c>
      <c r="K873">
        <v>2017</v>
      </c>
      <c r="L873" t="s">
        <v>27</v>
      </c>
      <c r="N873" s="230"/>
      <c r="AI873">
        <v>936031976</v>
      </c>
      <c r="AK873" t="s">
        <v>27</v>
      </c>
      <c r="AL873" s="230"/>
      <c r="AM873" s="230"/>
      <c r="AN873" s="230"/>
      <c r="AW873">
        <v>10230003409</v>
      </c>
    </row>
    <row r="874" spans="1:49" customFormat="1" ht="15" x14ac:dyDescent="0.25">
      <c r="A874">
        <v>426586</v>
      </c>
      <c r="B874" t="s">
        <v>1883</v>
      </c>
      <c r="C874" t="s">
        <v>348</v>
      </c>
      <c r="D874" t="s">
        <v>1884</v>
      </c>
      <c r="E874" t="s">
        <v>79</v>
      </c>
      <c r="F874" s="148">
        <v>35065</v>
      </c>
      <c r="G874" t="s">
        <v>27</v>
      </c>
      <c r="H874" t="s">
        <v>24</v>
      </c>
      <c r="I874" t="s">
        <v>712</v>
      </c>
      <c r="J874" t="s">
        <v>23</v>
      </c>
      <c r="K874">
        <v>2015</v>
      </c>
      <c r="L874" t="s">
        <v>74</v>
      </c>
      <c r="N874" s="230"/>
      <c r="AG874" t="s">
        <v>2221</v>
      </c>
      <c r="AI874">
        <v>935083901</v>
      </c>
      <c r="AL874" s="230"/>
      <c r="AM874" s="230"/>
      <c r="AN874" s="230"/>
      <c r="AP874" t="s">
        <v>689</v>
      </c>
      <c r="AW874">
        <v>13010074594</v>
      </c>
    </row>
    <row r="875" spans="1:49" customFormat="1" ht="15" x14ac:dyDescent="0.25">
      <c r="A875">
        <v>426587</v>
      </c>
      <c r="B875" t="s">
        <v>1885</v>
      </c>
      <c r="C875" t="s">
        <v>1886</v>
      </c>
      <c r="D875" t="s">
        <v>656</v>
      </c>
      <c r="E875" t="s">
        <v>79</v>
      </c>
      <c r="F875" s="148">
        <v>36526</v>
      </c>
      <c r="G875" t="s">
        <v>27</v>
      </c>
      <c r="H875" t="s">
        <v>24</v>
      </c>
      <c r="I875" t="s">
        <v>712</v>
      </c>
      <c r="J875" t="s">
        <v>25</v>
      </c>
      <c r="K875">
        <v>2017</v>
      </c>
      <c r="L875" t="s">
        <v>27</v>
      </c>
      <c r="M875" t="s">
        <v>36</v>
      </c>
      <c r="N875" s="230"/>
      <c r="AG875" t="s">
        <v>2221</v>
      </c>
      <c r="AL875" s="230"/>
      <c r="AM875" s="230"/>
      <c r="AN875" s="230"/>
      <c r="AW875">
        <v>2010191715</v>
      </c>
    </row>
    <row r="876" spans="1:49" customFormat="1" ht="15" x14ac:dyDescent="0.25">
      <c r="A876">
        <v>426621</v>
      </c>
      <c r="B876" t="s">
        <v>1887</v>
      </c>
      <c r="C876" t="s">
        <v>635</v>
      </c>
      <c r="D876" t="s">
        <v>1888</v>
      </c>
      <c r="E876" t="s">
        <v>79</v>
      </c>
      <c r="F876" s="148">
        <v>35596</v>
      </c>
      <c r="G876" t="s">
        <v>27</v>
      </c>
      <c r="H876" t="s">
        <v>24</v>
      </c>
      <c r="I876" t="s">
        <v>712</v>
      </c>
      <c r="J876" t="s">
        <v>23</v>
      </c>
      <c r="K876">
        <v>2015</v>
      </c>
      <c r="L876" t="s">
        <v>27</v>
      </c>
      <c r="N876" s="230"/>
      <c r="AG876" t="s">
        <v>2221</v>
      </c>
      <c r="AL876" s="230"/>
      <c r="AM876" s="230"/>
      <c r="AN876" s="230"/>
    </row>
    <row r="877" spans="1:49" customFormat="1" ht="15" x14ac:dyDescent="0.25">
      <c r="A877">
        <v>426623</v>
      </c>
      <c r="B877" t="s">
        <v>1889</v>
      </c>
      <c r="C877" t="s">
        <v>552</v>
      </c>
      <c r="D877" t="s">
        <v>1890</v>
      </c>
      <c r="E877" t="s">
        <v>78</v>
      </c>
      <c r="F877" s="148">
        <v>36556</v>
      </c>
      <c r="G877" t="s">
        <v>27</v>
      </c>
      <c r="H877" t="s">
        <v>24</v>
      </c>
      <c r="I877" t="s">
        <v>769</v>
      </c>
      <c r="J877" t="s">
        <v>23</v>
      </c>
      <c r="K877">
        <v>2017</v>
      </c>
      <c r="L877" t="s">
        <v>76</v>
      </c>
      <c r="M877" t="s">
        <v>27</v>
      </c>
      <c r="N877" s="230"/>
      <c r="AI877">
        <v>954966038</v>
      </c>
      <c r="AL877" s="230"/>
      <c r="AM877" s="230"/>
      <c r="AN877" s="230"/>
      <c r="AP877" t="s">
        <v>689</v>
      </c>
      <c r="AW877">
        <v>1020312282</v>
      </c>
    </row>
    <row r="878" spans="1:49" customFormat="1" ht="15" x14ac:dyDescent="0.25">
      <c r="A878">
        <v>426632</v>
      </c>
      <c r="B878" t="s">
        <v>1891</v>
      </c>
      <c r="C878" t="s">
        <v>582</v>
      </c>
      <c r="D878" t="s">
        <v>1892</v>
      </c>
      <c r="E878" t="s">
        <v>78</v>
      </c>
      <c r="F878" s="148">
        <v>36509</v>
      </c>
      <c r="G878" t="s">
        <v>1893</v>
      </c>
      <c r="H878" t="s">
        <v>24</v>
      </c>
      <c r="I878" t="s">
        <v>712</v>
      </c>
      <c r="J878" t="s">
        <v>25</v>
      </c>
      <c r="K878">
        <v>2017</v>
      </c>
      <c r="L878" t="s">
        <v>27</v>
      </c>
      <c r="N878" s="230"/>
      <c r="AL878" s="230"/>
      <c r="AM878" s="230"/>
      <c r="AN878" s="230"/>
      <c r="AP878" t="s">
        <v>689</v>
      </c>
    </row>
    <row r="879" spans="1:49" customFormat="1" ht="15" x14ac:dyDescent="0.25">
      <c r="A879">
        <v>426646</v>
      </c>
      <c r="B879" t="s">
        <v>1894</v>
      </c>
      <c r="C879" t="s">
        <v>1278</v>
      </c>
      <c r="D879" t="s">
        <v>290</v>
      </c>
      <c r="E879" t="s">
        <v>78</v>
      </c>
      <c r="F879" s="148">
        <v>36161</v>
      </c>
      <c r="G879" t="s">
        <v>27</v>
      </c>
      <c r="H879" t="s">
        <v>24</v>
      </c>
      <c r="I879" t="s">
        <v>712</v>
      </c>
      <c r="J879" t="s">
        <v>23</v>
      </c>
      <c r="K879">
        <v>2017</v>
      </c>
      <c r="L879" t="s">
        <v>27</v>
      </c>
      <c r="N879" s="230"/>
      <c r="AL879" s="230"/>
      <c r="AM879" s="230"/>
      <c r="AN879" s="230"/>
    </row>
    <row r="880" spans="1:49" customFormat="1" ht="15" x14ac:dyDescent="0.25">
      <c r="A880">
        <v>426650</v>
      </c>
      <c r="B880" t="s">
        <v>1895</v>
      </c>
      <c r="C880" t="s">
        <v>394</v>
      </c>
      <c r="D880" t="s">
        <v>1896</v>
      </c>
      <c r="E880" t="s">
        <v>78</v>
      </c>
      <c r="F880" s="148">
        <v>36526</v>
      </c>
      <c r="G880" t="s">
        <v>1897</v>
      </c>
      <c r="H880" t="s">
        <v>24</v>
      </c>
      <c r="I880" t="s">
        <v>712</v>
      </c>
      <c r="J880" t="s">
        <v>25</v>
      </c>
      <c r="K880">
        <v>2018</v>
      </c>
      <c r="L880" t="s">
        <v>39</v>
      </c>
      <c r="M880" t="s">
        <v>36</v>
      </c>
      <c r="N880" s="230"/>
      <c r="AG880" t="s">
        <v>1144</v>
      </c>
      <c r="AI880">
        <v>992021439</v>
      </c>
      <c r="AK880" t="s">
        <v>848</v>
      </c>
      <c r="AL880" s="230"/>
      <c r="AM880" s="230"/>
      <c r="AN880" s="230"/>
      <c r="AW880">
        <v>2270013058</v>
      </c>
    </row>
    <row r="881" spans="1:49" customFormat="1" ht="15" x14ac:dyDescent="0.25">
      <c r="A881">
        <v>426707</v>
      </c>
      <c r="B881" t="s">
        <v>1898</v>
      </c>
      <c r="C881" t="s">
        <v>592</v>
      </c>
      <c r="D881" t="s">
        <v>1899</v>
      </c>
      <c r="E881" t="s">
        <v>78</v>
      </c>
      <c r="F881" s="148">
        <v>35904</v>
      </c>
      <c r="G881" t="s">
        <v>243</v>
      </c>
      <c r="H881" t="s">
        <v>24</v>
      </c>
      <c r="I881" t="s">
        <v>712</v>
      </c>
      <c r="J881" t="s">
        <v>23</v>
      </c>
      <c r="K881">
        <v>2017</v>
      </c>
      <c r="L881" t="s">
        <v>39</v>
      </c>
      <c r="M881" t="s">
        <v>27</v>
      </c>
      <c r="N881" s="230"/>
      <c r="AI881">
        <v>949306574</v>
      </c>
      <c r="AK881" t="s">
        <v>27</v>
      </c>
      <c r="AL881" s="230"/>
      <c r="AM881" s="230"/>
      <c r="AN881" s="230"/>
      <c r="AW881">
        <v>1010625596</v>
      </c>
    </row>
    <row r="882" spans="1:49" customFormat="1" ht="15" x14ac:dyDescent="0.25">
      <c r="A882">
        <v>426737</v>
      </c>
      <c r="B882" t="s">
        <v>1900</v>
      </c>
      <c r="C882" t="s">
        <v>1901</v>
      </c>
      <c r="D882" t="s">
        <v>1902</v>
      </c>
      <c r="E882" t="s">
        <v>78</v>
      </c>
      <c r="F882" s="148">
        <v>36161</v>
      </c>
      <c r="G882" t="s">
        <v>1903</v>
      </c>
      <c r="H882" t="s">
        <v>24</v>
      </c>
      <c r="I882" t="s">
        <v>712</v>
      </c>
      <c r="J882" t="s">
        <v>25</v>
      </c>
      <c r="K882">
        <v>2017</v>
      </c>
      <c r="L882" t="s">
        <v>39</v>
      </c>
      <c r="M882" t="s">
        <v>59</v>
      </c>
      <c r="N882" s="230"/>
      <c r="AL882" s="230"/>
      <c r="AM882" s="230"/>
      <c r="AN882" s="230"/>
      <c r="AW882">
        <v>7030097019</v>
      </c>
    </row>
    <row r="883" spans="1:49" customFormat="1" ht="15" x14ac:dyDescent="0.25">
      <c r="A883">
        <v>426741</v>
      </c>
      <c r="B883" t="s">
        <v>1904</v>
      </c>
      <c r="C883" t="s">
        <v>297</v>
      </c>
      <c r="D883" t="s">
        <v>1905</v>
      </c>
      <c r="E883" t="s">
        <v>78</v>
      </c>
      <c r="F883" s="148">
        <v>36238</v>
      </c>
      <c r="G883" t="s">
        <v>272</v>
      </c>
      <c r="H883" t="s">
        <v>24</v>
      </c>
      <c r="I883" t="s">
        <v>712</v>
      </c>
      <c r="J883" t="s">
        <v>23</v>
      </c>
      <c r="K883">
        <v>2018</v>
      </c>
      <c r="L883" t="s">
        <v>39</v>
      </c>
      <c r="M883" t="s">
        <v>39</v>
      </c>
      <c r="N883" s="230"/>
      <c r="AI883">
        <v>932779159</v>
      </c>
      <c r="AK883" t="s">
        <v>27</v>
      </c>
      <c r="AL883" s="230"/>
      <c r="AM883" s="230"/>
      <c r="AN883" s="230"/>
      <c r="AW883">
        <v>3010089813</v>
      </c>
    </row>
    <row r="884" spans="1:49" customFormat="1" ht="15" x14ac:dyDescent="0.25">
      <c r="A884">
        <v>426743</v>
      </c>
      <c r="B884" t="s">
        <v>1906</v>
      </c>
      <c r="C884" t="s">
        <v>676</v>
      </c>
      <c r="D884" t="s">
        <v>466</v>
      </c>
      <c r="E884" t="s">
        <v>78</v>
      </c>
      <c r="F884" s="148">
        <v>35967</v>
      </c>
      <c r="I884" t="s">
        <v>712</v>
      </c>
      <c r="N884" s="230"/>
      <c r="AL884" s="230"/>
      <c r="AM884" s="230"/>
      <c r="AN884" s="230"/>
    </row>
    <row r="885" spans="1:49" customFormat="1" ht="15" x14ac:dyDescent="0.25">
      <c r="A885">
        <v>426748</v>
      </c>
      <c r="B885" t="s">
        <v>1907</v>
      </c>
      <c r="C885" t="s">
        <v>1908</v>
      </c>
      <c r="D885" t="s">
        <v>566</v>
      </c>
      <c r="E885" t="s">
        <v>78</v>
      </c>
      <c r="F885" s="148">
        <v>36892</v>
      </c>
      <c r="G885" t="s">
        <v>27</v>
      </c>
      <c r="H885" t="s">
        <v>24</v>
      </c>
      <c r="I885" t="s">
        <v>712</v>
      </c>
      <c r="J885" t="s">
        <v>25</v>
      </c>
      <c r="K885">
        <v>2018</v>
      </c>
      <c r="L885" t="s">
        <v>27</v>
      </c>
      <c r="N885" s="230"/>
      <c r="AL885" s="230"/>
      <c r="AM885" s="230"/>
      <c r="AN885" s="230"/>
    </row>
    <row r="886" spans="1:49" customFormat="1" ht="15" x14ac:dyDescent="0.25">
      <c r="A886">
        <v>426789</v>
      </c>
      <c r="B886" t="s">
        <v>1910</v>
      </c>
      <c r="C886" t="s">
        <v>673</v>
      </c>
      <c r="D886" t="s">
        <v>560</v>
      </c>
      <c r="E886" t="s">
        <v>78</v>
      </c>
      <c r="F886" s="148">
        <v>35431</v>
      </c>
      <c r="G886" t="s">
        <v>27</v>
      </c>
      <c r="H886" t="s">
        <v>24</v>
      </c>
      <c r="I886" t="s">
        <v>712</v>
      </c>
      <c r="J886" t="s">
        <v>25</v>
      </c>
      <c r="K886">
        <v>2017</v>
      </c>
      <c r="L886" t="s">
        <v>27</v>
      </c>
      <c r="M886" t="s">
        <v>27</v>
      </c>
      <c r="N886" s="230"/>
      <c r="AG886" t="s">
        <v>2246</v>
      </c>
      <c r="AI886">
        <v>936564804</v>
      </c>
      <c r="AK886" t="s">
        <v>2246</v>
      </c>
      <c r="AL886" s="230"/>
      <c r="AM886" s="230"/>
      <c r="AN886" s="230"/>
      <c r="AP886" t="s">
        <v>689</v>
      </c>
      <c r="AW886">
        <v>1010086606</v>
      </c>
    </row>
    <row r="887" spans="1:49" customFormat="1" ht="15" x14ac:dyDescent="0.25">
      <c r="A887">
        <v>426794</v>
      </c>
      <c r="B887" t="s">
        <v>1911</v>
      </c>
      <c r="C887" t="s">
        <v>273</v>
      </c>
      <c r="D887" t="s">
        <v>566</v>
      </c>
      <c r="E887" t="s">
        <v>78</v>
      </c>
      <c r="F887" s="148">
        <v>36766</v>
      </c>
      <c r="G887" t="s">
        <v>418</v>
      </c>
      <c r="H887" t="s">
        <v>24</v>
      </c>
      <c r="I887" t="s">
        <v>712</v>
      </c>
      <c r="J887" t="s">
        <v>25</v>
      </c>
      <c r="K887">
        <v>2018</v>
      </c>
      <c r="L887" t="s">
        <v>27</v>
      </c>
      <c r="N887" s="230"/>
      <c r="AI887">
        <v>993250492</v>
      </c>
      <c r="AL887" s="230"/>
      <c r="AM887" s="230"/>
      <c r="AN887" s="230"/>
      <c r="AW887">
        <v>14010073342</v>
      </c>
    </row>
    <row r="888" spans="1:49" customFormat="1" ht="15" x14ac:dyDescent="0.25">
      <c r="A888">
        <v>426821</v>
      </c>
      <c r="B888" t="s">
        <v>1913</v>
      </c>
      <c r="C888" t="s">
        <v>471</v>
      </c>
      <c r="D888" t="s">
        <v>444</v>
      </c>
      <c r="E888" t="s">
        <v>78</v>
      </c>
      <c r="F888" s="148">
        <v>34048</v>
      </c>
      <c r="G888" t="s">
        <v>272</v>
      </c>
      <c r="H888" t="s">
        <v>24</v>
      </c>
      <c r="I888" t="s">
        <v>712</v>
      </c>
      <c r="J888" t="s">
        <v>25</v>
      </c>
      <c r="K888">
        <v>2012</v>
      </c>
      <c r="L888" t="s">
        <v>39</v>
      </c>
      <c r="M888" t="s">
        <v>39</v>
      </c>
      <c r="N888" s="230"/>
      <c r="AG888" t="s">
        <v>272</v>
      </c>
      <c r="AI888">
        <v>994061872</v>
      </c>
      <c r="AK888" t="s">
        <v>272</v>
      </c>
      <c r="AL888" s="230"/>
      <c r="AM888" s="230"/>
      <c r="AN888" s="230"/>
      <c r="AP888" t="s">
        <v>689</v>
      </c>
      <c r="AW888">
        <v>3010055356</v>
      </c>
    </row>
    <row r="889" spans="1:49" customFormat="1" ht="15" x14ac:dyDescent="0.25">
      <c r="A889">
        <v>426827</v>
      </c>
      <c r="B889" t="s">
        <v>1914</v>
      </c>
      <c r="C889" t="s">
        <v>244</v>
      </c>
      <c r="D889" t="s">
        <v>1915</v>
      </c>
      <c r="E889" t="s">
        <v>79</v>
      </c>
      <c r="F889" s="148">
        <v>36710</v>
      </c>
      <c r="I889" t="s">
        <v>712</v>
      </c>
      <c r="N889" s="230"/>
      <c r="AL889" s="230"/>
      <c r="AM889" s="230"/>
      <c r="AN889" s="230"/>
      <c r="AQ889" t="s">
        <v>688</v>
      </c>
    </row>
    <row r="890" spans="1:49" customFormat="1" ht="15" x14ac:dyDescent="0.25">
      <c r="A890">
        <v>426832</v>
      </c>
      <c r="B890" t="s">
        <v>1916</v>
      </c>
      <c r="C890" t="s">
        <v>461</v>
      </c>
      <c r="D890" t="s">
        <v>295</v>
      </c>
      <c r="E890" t="s">
        <v>79</v>
      </c>
      <c r="F890" s="148">
        <v>36526</v>
      </c>
      <c r="G890" t="s">
        <v>39</v>
      </c>
      <c r="H890" t="s">
        <v>24</v>
      </c>
      <c r="I890" t="s">
        <v>769</v>
      </c>
      <c r="J890" t="s">
        <v>23</v>
      </c>
      <c r="K890">
        <v>2017</v>
      </c>
      <c r="L890" t="s">
        <v>39</v>
      </c>
      <c r="M890" t="s">
        <v>39</v>
      </c>
      <c r="N890" s="230"/>
      <c r="AG890" t="s">
        <v>2221</v>
      </c>
      <c r="AI890">
        <v>994142039</v>
      </c>
      <c r="AL890" s="230"/>
      <c r="AM890" s="230"/>
      <c r="AN890" s="230"/>
      <c r="AW890">
        <v>3100010822</v>
      </c>
    </row>
    <row r="891" spans="1:49" customFormat="1" ht="15" x14ac:dyDescent="0.25">
      <c r="A891">
        <v>426842</v>
      </c>
      <c r="B891" t="s">
        <v>1917</v>
      </c>
      <c r="C891" t="s">
        <v>352</v>
      </c>
      <c r="D891" t="s">
        <v>1918</v>
      </c>
      <c r="E891" t="s">
        <v>78</v>
      </c>
      <c r="F891" s="148">
        <v>25969</v>
      </c>
      <c r="G891" t="s">
        <v>27</v>
      </c>
      <c r="H891" t="s">
        <v>24</v>
      </c>
      <c r="I891" t="s">
        <v>712</v>
      </c>
      <c r="J891" t="s">
        <v>23</v>
      </c>
      <c r="K891">
        <v>1990</v>
      </c>
      <c r="L891" t="s">
        <v>27</v>
      </c>
      <c r="M891" t="s">
        <v>27</v>
      </c>
      <c r="N891" s="230"/>
      <c r="AG891" t="s">
        <v>2389</v>
      </c>
      <c r="AI891">
        <v>932424929</v>
      </c>
      <c r="AK891" t="s">
        <v>27</v>
      </c>
      <c r="AL891" s="230"/>
      <c r="AM891" s="230"/>
      <c r="AN891" s="230"/>
      <c r="AP891" t="s">
        <v>689</v>
      </c>
      <c r="AW891">
        <v>1010231834</v>
      </c>
    </row>
    <row r="892" spans="1:49" customFormat="1" ht="15" x14ac:dyDescent="0.25">
      <c r="A892">
        <v>426855</v>
      </c>
      <c r="B892" t="s">
        <v>1919</v>
      </c>
      <c r="C892" t="s">
        <v>257</v>
      </c>
      <c r="D892" t="s">
        <v>286</v>
      </c>
      <c r="E892" t="s">
        <v>79</v>
      </c>
      <c r="F892" s="148">
        <v>35193</v>
      </c>
      <c r="I892" t="s">
        <v>712</v>
      </c>
      <c r="N892" s="230"/>
      <c r="AL892" s="230"/>
      <c r="AM892" s="230"/>
      <c r="AN892" s="230"/>
      <c r="AP892" t="s">
        <v>689</v>
      </c>
    </row>
    <row r="893" spans="1:49" customFormat="1" ht="15" x14ac:dyDescent="0.25">
      <c r="A893">
        <v>426856</v>
      </c>
      <c r="B893" t="s">
        <v>1920</v>
      </c>
      <c r="C893" t="s">
        <v>293</v>
      </c>
      <c r="D893" t="s">
        <v>425</v>
      </c>
      <c r="E893" t="s">
        <v>79</v>
      </c>
      <c r="F893" s="148">
        <v>36408</v>
      </c>
      <c r="G893" t="s">
        <v>408</v>
      </c>
      <c r="H893" t="s">
        <v>24</v>
      </c>
      <c r="I893" t="s">
        <v>712</v>
      </c>
      <c r="J893" t="s">
        <v>23</v>
      </c>
      <c r="K893">
        <v>2017</v>
      </c>
      <c r="L893" t="s">
        <v>39</v>
      </c>
      <c r="N893" s="230"/>
      <c r="AG893" t="s">
        <v>2221</v>
      </c>
      <c r="AI893">
        <v>930477918</v>
      </c>
      <c r="AL893" s="230"/>
      <c r="AM893" s="230"/>
      <c r="AN893" s="230"/>
    </row>
    <row r="894" spans="1:49" customFormat="1" ht="15" x14ac:dyDescent="0.25">
      <c r="A894">
        <v>426863</v>
      </c>
      <c r="B894" t="s">
        <v>1921</v>
      </c>
      <c r="C894" t="s">
        <v>257</v>
      </c>
      <c r="D894" t="s">
        <v>589</v>
      </c>
      <c r="E894" t="s">
        <v>79</v>
      </c>
      <c r="F894" s="148">
        <v>33178</v>
      </c>
      <c r="G894" t="s">
        <v>243</v>
      </c>
      <c r="H894" t="s">
        <v>24</v>
      </c>
      <c r="I894" t="s">
        <v>712</v>
      </c>
      <c r="L894" t="s">
        <v>39</v>
      </c>
      <c r="M894" t="s">
        <v>56</v>
      </c>
      <c r="N894" s="230"/>
      <c r="AG894" t="s">
        <v>2221</v>
      </c>
      <c r="AL894" s="230"/>
      <c r="AM894" s="230"/>
      <c r="AN894" s="230"/>
      <c r="AW894">
        <v>6100041926</v>
      </c>
    </row>
    <row r="895" spans="1:49" customFormat="1" ht="15" x14ac:dyDescent="0.25">
      <c r="A895">
        <v>426883</v>
      </c>
      <c r="B895" t="s">
        <v>1922</v>
      </c>
      <c r="C895" t="s">
        <v>1923</v>
      </c>
      <c r="D895" t="s">
        <v>372</v>
      </c>
      <c r="E895" t="s">
        <v>79</v>
      </c>
      <c r="F895" s="148">
        <v>30245</v>
      </c>
      <c r="G895" t="s">
        <v>72</v>
      </c>
      <c r="H895" t="s">
        <v>24</v>
      </c>
      <c r="I895" t="s">
        <v>769</v>
      </c>
      <c r="J895" t="s">
        <v>25</v>
      </c>
      <c r="K895">
        <v>2001</v>
      </c>
      <c r="L895" t="s">
        <v>72</v>
      </c>
      <c r="N895" s="230"/>
      <c r="AG895" t="s">
        <v>2221</v>
      </c>
      <c r="AI895">
        <v>947769236</v>
      </c>
      <c r="AK895" t="s">
        <v>2390</v>
      </c>
      <c r="AL895" s="230"/>
      <c r="AM895" s="230"/>
      <c r="AN895" s="230"/>
      <c r="AW895">
        <v>12010028416</v>
      </c>
    </row>
    <row r="896" spans="1:49" customFormat="1" ht="15" x14ac:dyDescent="0.25">
      <c r="A896">
        <v>426898</v>
      </c>
      <c r="B896" t="s">
        <v>1924</v>
      </c>
      <c r="C896" t="s">
        <v>257</v>
      </c>
      <c r="D896" t="s">
        <v>324</v>
      </c>
      <c r="E896" t="s">
        <v>78</v>
      </c>
      <c r="F896" s="148">
        <v>33325</v>
      </c>
      <c r="G896" t="s">
        <v>27</v>
      </c>
      <c r="H896" t="s">
        <v>24</v>
      </c>
      <c r="I896" t="s">
        <v>769</v>
      </c>
      <c r="J896" t="s">
        <v>25</v>
      </c>
      <c r="K896">
        <v>2009</v>
      </c>
      <c r="L896" t="s">
        <v>27</v>
      </c>
      <c r="M896" t="s">
        <v>39</v>
      </c>
      <c r="N896" s="230"/>
      <c r="AG896" t="s">
        <v>409</v>
      </c>
      <c r="AI896">
        <v>941511891</v>
      </c>
      <c r="AK896" t="s">
        <v>2391</v>
      </c>
      <c r="AL896" s="230"/>
      <c r="AM896" s="230"/>
      <c r="AN896" s="230"/>
      <c r="AW896">
        <v>3150014043</v>
      </c>
    </row>
    <row r="897" spans="1:49" customFormat="1" ht="15" x14ac:dyDescent="0.25">
      <c r="A897">
        <v>426904</v>
      </c>
      <c r="B897" t="s">
        <v>1925</v>
      </c>
      <c r="C897" t="s">
        <v>530</v>
      </c>
      <c r="D897" t="s">
        <v>242</v>
      </c>
      <c r="E897" t="s">
        <v>79</v>
      </c>
      <c r="F897" s="148">
        <v>35434</v>
      </c>
      <c r="G897" t="s">
        <v>247</v>
      </c>
      <c r="H897" t="s">
        <v>24</v>
      </c>
      <c r="I897" t="s">
        <v>712</v>
      </c>
      <c r="J897" t="s">
        <v>23</v>
      </c>
      <c r="K897">
        <v>2015</v>
      </c>
      <c r="L897" t="s">
        <v>39</v>
      </c>
      <c r="M897" t="s">
        <v>39</v>
      </c>
      <c r="N897" s="230"/>
      <c r="AG897" t="s">
        <v>2221</v>
      </c>
      <c r="AL897" s="230"/>
      <c r="AM897" s="230"/>
      <c r="AN897" s="230"/>
      <c r="AP897" t="s">
        <v>689</v>
      </c>
      <c r="AW897">
        <v>3300060254</v>
      </c>
    </row>
    <row r="898" spans="1:49" customFormat="1" ht="15" x14ac:dyDescent="0.25">
      <c r="A898">
        <v>426908</v>
      </c>
      <c r="B898" t="s">
        <v>1926</v>
      </c>
      <c r="C898" t="s">
        <v>257</v>
      </c>
      <c r="D898" t="s">
        <v>300</v>
      </c>
      <c r="E898" t="s">
        <v>79</v>
      </c>
      <c r="F898" s="148">
        <v>30092</v>
      </c>
      <c r="G898" t="s">
        <v>660</v>
      </c>
      <c r="H898" t="s">
        <v>24</v>
      </c>
      <c r="I898" t="s">
        <v>712</v>
      </c>
      <c r="J898" t="s">
        <v>25</v>
      </c>
      <c r="K898">
        <v>2001</v>
      </c>
      <c r="L898" t="s">
        <v>27</v>
      </c>
      <c r="M898" t="s">
        <v>39</v>
      </c>
      <c r="N898" s="230"/>
      <c r="AG898" t="s">
        <v>2221</v>
      </c>
      <c r="AI898">
        <v>958392058</v>
      </c>
      <c r="AL898" s="230"/>
      <c r="AM898" s="230"/>
      <c r="AN898" s="230"/>
      <c r="AW898">
        <v>3010116525</v>
      </c>
    </row>
    <row r="899" spans="1:49" customFormat="1" ht="15" x14ac:dyDescent="0.25">
      <c r="A899">
        <v>426909</v>
      </c>
      <c r="B899" t="s">
        <v>1927</v>
      </c>
      <c r="C899" t="s">
        <v>461</v>
      </c>
      <c r="D899" t="s">
        <v>295</v>
      </c>
      <c r="E899" t="s">
        <v>79</v>
      </c>
      <c r="F899" s="148">
        <v>31261</v>
      </c>
      <c r="G899" t="s">
        <v>27</v>
      </c>
      <c r="H899" t="s">
        <v>28</v>
      </c>
      <c r="I899" t="s">
        <v>712</v>
      </c>
      <c r="J899" t="s">
        <v>25</v>
      </c>
      <c r="K899">
        <v>2006</v>
      </c>
      <c r="L899" t="s">
        <v>27</v>
      </c>
      <c r="M899" t="s">
        <v>679</v>
      </c>
      <c r="N899" s="230"/>
      <c r="AG899" t="s">
        <v>2221</v>
      </c>
      <c r="AI899">
        <v>931635934</v>
      </c>
      <c r="AK899" t="s">
        <v>2242</v>
      </c>
      <c r="AL899" s="230"/>
      <c r="AM899" s="230"/>
      <c r="AN899" s="230"/>
    </row>
    <row r="900" spans="1:49" customFormat="1" ht="15" x14ac:dyDescent="0.25">
      <c r="A900">
        <v>426913</v>
      </c>
      <c r="B900" t="s">
        <v>1928</v>
      </c>
      <c r="C900" t="s">
        <v>284</v>
      </c>
      <c r="D900" t="s">
        <v>351</v>
      </c>
      <c r="E900" t="s">
        <v>79</v>
      </c>
      <c r="F900" s="148">
        <v>35065</v>
      </c>
      <c r="G900" t="s">
        <v>565</v>
      </c>
      <c r="H900" t="s">
        <v>24</v>
      </c>
      <c r="I900" t="s">
        <v>769</v>
      </c>
      <c r="J900" t="s">
        <v>23</v>
      </c>
      <c r="K900">
        <v>2015</v>
      </c>
      <c r="L900" t="s">
        <v>72</v>
      </c>
      <c r="N900" s="230"/>
      <c r="AG900" t="s">
        <v>2221</v>
      </c>
      <c r="AI900">
        <v>996702114</v>
      </c>
      <c r="AL900" s="230"/>
      <c r="AM900" s="230"/>
      <c r="AN900" s="230"/>
      <c r="AW900">
        <v>12140010940</v>
      </c>
    </row>
    <row r="901" spans="1:49" customFormat="1" ht="15" x14ac:dyDescent="0.25">
      <c r="A901">
        <v>426926</v>
      </c>
      <c r="B901" t="s">
        <v>1929</v>
      </c>
      <c r="C901" t="s">
        <v>1930</v>
      </c>
      <c r="D901" t="s">
        <v>391</v>
      </c>
      <c r="E901" t="s">
        <v>79</v>
      </c>
      <c r="F901" s="148">
        <v>30108</v>
      </c>
      <c r="G901" t="s">
        <v>27</v>
      </c>
      <c r="H901" t="s">
        <v>24</v>
      </c>
      <c r="I901" t="s">
        <v>712</v>
      </c>
      <c r="J901" t="s">
        <v>25</v>
      </c>
      <c r="K901">
        <v>2000</v>
      </c>
      <c r="L901" t="s">
        <v>46</v>
      </c>
      <c r="N901" s="230"/>
      <c r="AG901" t="s">
        <v>2221</v>
      </c>
      <c r="AI901">
        <v>942278862</v>
      </c>
      <c r="AL901" s="230"/>
      <c r="AM901" s="230"/>
      <c r="AN901" s="230"/>
      <c r="AW901">
        <v>14050017972</v>
      </c>
    </row>
    <row r="902" spans="1:49" customFormat="1" ht="15" x14ac:dyDescent="0.25">
      <c r="A902">
        <v>426932</v>
      </c>
      <c r="B902" t="s">
        <v>1931</v>
      </c>
      <c r="C902" t="s">
        <v>367</v>
      </c>
      <c r="D902" t="s">
        <v>309</v>
      </c>
      <c r="E902" t="s">
        <v>79</v>
      </c>
      <c r="F902" s="148">
        <v>32509</v>
      </c>
      <c r="G902" t="s">
        <v>1909</v>
      </c>
      <c r="H902" t="s">
        <v>24</v>
      </c>
      <c r="I902" t="s">
        <v>712</v>
      </c>
      <c r="J902" t="s">
        <v>23</v>
      </c>
      <c r="K902">
        <v>2006</v>
      </c>
      <c r="L902" t="s">
        <v>39</v>
      </c>
      <c r="M902" t="s">
        <v>39</v>
      </c>
      <c r="N902" s="230"/>
      <c r="O902">
        <v>708</v>
      </c>
      <c r="P902" s="148">
        <v>45722</v>
      </c>
      <c r="Q902">
        <v>260000</v>
      </c>
      <c r="AG902" t="s">
        <v>2221</v>
      </c>
      <c r="AI902">
        <v>958617730</v>
      </c>
      <c r="AK902" t="s">
        <v>27</v>
      </c>
      <c r="AL902" s="230"/>
      <c r="AM902" s="230"/>
      <c r="AN902" s="230"/>
      <c r="AW902">
        <v>3320065680</v>
      </c>
    </row>
    <row r="903" spans="1:49" customFormat="1" ht="15" x14ac:dyDescent="0.25">
      <c r="A903">
        <v>426934</v>
      </c>
      <c r="B903" t="s">
        <v>1932</v>
      </c>
      <c r="C903" t="s">
        <v>663</v>
      </c>
      <c r="D903" t="s">
        <v>396</v>
      </c>
      <c r="E903" t="s">
        <v>79</v>
      </c>
      <c r="F903" s="148">
        <v>34587</v>
      </c>
      <c r="G903" t="s">
        <v>39</v>
      </c>
      <c r="H903" t="s">
        <v>24</v>
      </c>
      <c r="I903" t="s">
        <v>769</v>
      </c>
      <c r="J903" t="s">
        <v>25</v>
      </c>
      <c r="K903">
        <v>2012</v>
      </c>
      <c r="L903" t="s">
        <v>76</v>
      </c>
      <c r="N903" s="230"/>
      <c r="AG903" t="s">
        <v>2221</v>
      </c>
      <c r="AL903" s="230"/>
      <c r="AM903" s="230"/>
      <c r="AN903" s="230"/>
    </row>
    <row r="904" spans="1:49" customFormat="1" ht="15" x14ac:dyDescent="0.25">
      <c r="A904">
        <v>426938</v>
      </c>
      <c r="B904" t="s">
        <v>1933</v>
      </c>
      <c r="C904" t="s">
        <v>667</v>
      </c>
      <c r="D904" t="s">
        <v>422</v>
      </c>
      <c r="E904" t="s">
        <v>79</v>
      </c>
      <c r="F904" s="148">
        <v>34898</v>
      </c>
      <c r="G904" t="s">
        <v>27</v>
      </c>
      <c r="H904" t="s">
        <v>24</v>
      </c>
      <c r="I904" t="s">
        <v>769</v>
      </c>
      <c r="J904" t="s">
        <v>23</v>
      </c>
      <c r="K904">
        <v>2013</v>
      </c>
      <c r="L904" t="s">
        <v>39</v>
      </c>
      <c r="M904" t="s">
        <v>39</v>
      </c>
      <c r="N904" s="230"/>
      <c r="AG904" t="s">
        <v>2221</v>
      </c>
      <c r="AI904">
        <v>930495061</v>
      </c>
      <c r="AK904" t="s">
        <v>39</v>
      </c>
      <c r="AL904" s="230"/>
      <c r="AM904" s="230"/>
      <c r="AN904" s="230"/>
      <c r="AP904" t="s">
        <v>689</v>
      </c>
      <c r="AW904">
        <v>3120040570</v>
      </c>
    </row>
    <row r="905" spans="1:49" customFormat="1" ht="15" x14ac:dyDescent="0.25">
      <c r="A905">
        <v>426958</v>
      </c>
      <c r="B905" t="s">
        <v>1934</v>
      </c>
      <c r="C905" t="s">
        <v>321</v>
      </c>
      <c r="D905" t="s">
        <v>339</v>
      </c>
      <c r="E905" t="s">
        <v>79</v>
      </c>
      <c r="F905" s="148">
        <v>33605</v>
      </c>
      <c r="G905" t="s">
        <v>1935</v>
      </c>
      <c r="H905" t="s">
        <v>24</v>
      </c>
      <c r="I905" t="s">
        <v>712</v>
      </c>
      <c r="J905" t="s">
        <v>25</v>
      </c>
      <c r="K905">
        <v>2019</v>
      </c>
      <c r="L905" t="s">
        <v>27</v>
      </c>
      <c r="N905" s="230"/>
      <c r="AG905" t="s">
        <v>2221</v>
      </c>
      <c r="AI905">
        <v>992460517</v>
      </c>
      <c r="AK905" t="s">
        <v>27</v>
      </c>
      <c r="AL905" s="230"/>
      <c r="AM905" s="230"/>
      <c r="AN905" s="230"/>
      <c r="AP905" t="s">
        <v>689</v>
      </c>
      <c r="AW905">
        <v>12160144810</v>
      </c>
    </row>
    <row r="906" spans="1:49" customFormat="1" ht="15" x14ac:dyDescent="0.25">
      <c r="A906">
        <v>426972</v>
      </c>
      <c r="B906" t="s">
        <v>1936</v>
      </c>
      <c r="C906" t="s">
        <v>747</v>
      </c>
      <c r="D906" t="s">
        <v>1937</v>
      </c>
      <c r="E906" t="s">
        <v>79</v>
      </c>
      <c r="F906" s="148">
        <v>36892</v>
      </c>
      <c r="G906" t="s">
        <v>49</v>
      </c>
      <c r="H906" t="s">
        <v>24</v>
      </c>
      <c r="I906" t="s">
        <v>712</v>
      </c>
      <c r="J906" t="s">
        <v>23</v>
      </c>
      <c r="K906">
        <v>2018</v>
      </c>
      <c r="L906" t="s">
        <v>27</v>
      </c>
      <c r="M906" t="s">
        <v>49</v>
      </c>
      <c r="N906" s="230"/>
      <c r="AG906" t="s">
        <v>2221</v>
      </c>
      <c r="AI906">
        <v>937224184</v>
      </c>
      <c r="AL906" s="230"/>
      <c r="AM906" s="230"/>
      <c r="AN906" s="230"/>
      <c r="AW906">
        <v>5010510735</v>
      </c>
    </row>
    <row r="907" spans="1:49" customFormat="1" ht="15" x14ac:dyDescent="0.25">
      <c r="A907">
        <v>426973</v>
      </c>
      <c r="B907" t="s">
        <v>1938</v>
      </c>
      <c r="C907" t="s">
        <v>251</v>
      </c>
      <c r="D907" t="s">
        <v>278</v>
      </c>
      <c r="E907" t="s">
        <v>79</v>
      </c>
      <c r="F907" s="148">
        <v>36221</v>
      </c>
      <c r="G907" t="s">
        <v>27</v>
      </c>
      <c r="H907" t="s">
        <v>24</v>
      </c>
      <c r="I907" t="s">
        <v>712</v>
      </c>
      <c r="J907" t="s">
        <v>23</v>
      </c>
      <c r="K907">
        <v>2017</v>
      </c>
      <c r="L907" t="s">
        <v>27</v>
      </c>
      <c r="N907" s="230"/>
      <c r="AG907" t="s">
        <v>2221</v>
      </c>
      <c r="AI907">
        <v>968878505</v>
      </c>
      <c r="AK907" t="s">
        <v>2392</v>
      </c>
      <c r="AL907" s="230"/>
      <c r="AM907" s="230"/>
      <c r="AN907" s="230"/>
      <c r="AW907">
        <v>14010037511</v>
      </c>
    </row>
    <row r="908" spans="1:49" customFormat="1" ht="15" x14ac:dyDescent="0.25">
      <c r="A908">
        <v>426984</v>
      </c>
      <c r="B908" t="s">
        <v>1939</v>
      </c>
      <c r="C908" t="s">
        <v>446</v>
      </c>
      <c r="D908" t="s">
        <v>349</v>
      </c>
      <c r="E908" t="s">
        <v>79</v>
      </c>
      <c r="F908" s="148">
        <v>31783</v>
      </c>
      <c r="G908" t="s">
        <v>27</v>
      </c>
      <c r="H908" t="s">
        <v>24</v>
      </c>
      <c r="I908" t="s">
        <v>712</v>
      </c>
      <c r="J908" t="s">
        <v>25</v>
      </c>
      <c r="K908">
        <v>2019</v>
      </c>
      <c r="L908" t="s">
        <v>27</v>
      </c>
      <c r="M908" t="s">
        <v>27</v>
      </c>
      <c r="N908" s="230"/>
      <c r="AG908" t="s">
        <v>2221</v>
      </c>
      <c r="AL908" s="230"/>
      <c r="AM908" s="230"/>
      <c r="AN908" s="230"/>
      <c r="AP908" t="s">
        <v>689</v>
      </c>
      <c r="AW908">
        <v>1030119310</v>
      </c>
    </row>
    <row r="909" spans="1:49" customFormat="1" ht="15" x14ac:dyDescent="0.25">
      <c r="A909">
        <v>426993</v>
      </c>
      <c r="B909" t="s">
        <v>1941</v>
      </c>
      <c r="C909" t="s">
        <v>658</v>
      </c>
      <c r="D909" t="s">
        <v>1942</v>
      </c>
      <c r="E909" t="s">
        <v>79</v>
      </c>
      <c r="F909" s="148">
        <v>36070</v>
      </c>
      <c r="G909" t="s">
        <v>1943</v>
      </c>
      <c r="H909" t="s">
        <v>28</v>
      </c>
      <c r="I909" t="s">
        <v>712</v>
      </c>
      <c r="J909" t="s">
        <v>25</v>
      </c>
      <c r="K909">
        <v>2016</v>
      </c>
      <c r="L909" t="s">
        <v>27</v>
      </c>
      <c r="M909" t="s">
        <v>679</v>
      </c>
      <c r="N909" s="230"/>
      <c r="AG909" t="s">
        <v>2221</v>
      </c>
      <c r="AI909">
        <v>936495698</v>
      </c>
      <c r="AL909" s="230"/>
      <c r="AM909" s="230"/>
      <c r="AN909" s="230"/>
      <c r="AP909" t="s">
        <v>689</v>
      </c>
    </row>
    <row r="910" spans="1:49" customFormat="1" ht="15" x14ac:dyDescent="0.25">
      <c r="A910">
        <v>426998</v>
      </c>
      <c r="B910" t="s">
        <v>1944</v>
      </c>
      <c r="C910" t="s">
        <v>257</v>
      </c>
      <c r="D910" t="s">
        <v>489</v>
      </c>
      <c r="E910" t="s">
        <v>79</v>
      </c>
      <c r="F910" s="148">
        <v>36259</v>
      </c>
      <c r="I910" t="s">
        <v>712</v>
      </c>
      <c r="N910" s="230"/>
      <c r="AL910" s="230"/>
      <c r="AM910" s="230"/>
      <c r="AN910" s="230"/>
      <c r="AP910" t="s">
        <v>689</v>
      </c>
    </row>
    <row r="911" spans="1:49" customFormat="1" ht="15" x14ac:dyDescent="0.25">
      <c r="A911">
        <v>427020</v>
      </c>
      <c r="B911" t="s">
        <v>1945</v>
      </c>
      <c r="C911" t="s">
        <v>352</v>
      </c>
      <c r="D911" t="s">
        <v>435</v>
      </c>
      <c r="E911" t="s">
        <v>79</v>
      </c>
      <c r="F911" s="148">
        <v>36244</v>
      </c>
      <c r="G911" t="s">
        <v>27</v>
      </c>
      <c r="H911" t="s">
        <v>28</v>
      </c>
      <c r="I911" t="s">
        <v>712</v>
      </c>
      <c r="J911" t="s">
        <v>25</v>
      </c>
      <c r="K911">
        <v>2017</v>
      </c>
      <c r="L911" t="s">
        <v>27</v>
      </c>
      <c r="M911" t="s">
        <v>679</v>
      </c>
      <c r="N911" s="230"/>
      <c r="AG911" t="s">
        <v>2221</v>
      </c>
      <c r="AI911">
        <v>930474180</v>
      </c>
      <c r="AK911" t="s">
        <v>27</v>
      </c>
      <c r="AL911" s="230"/>
      <c r="AM911" s="230"/>
      <c r="AN911" s="230"/>
      <c r="AW911">
        <v>90010247581</v>
      </c>
    </row>
    <row r="912" spans="1:49" customFormat="1" ht="15" x14ac:dyDescent="0.25">
      <c r="A912">
        <v>427023</v>
      </c>
      <c r="B912" t="s">
        <v>1946</v>
      </c>
      <c r="C912" t="s">
        <v>917</v>
      </c>
      <c r="D912" t="s">
        <v>1947</v>
      </c>
      <c r="E912" t="s">
        <v>79</v>
      </c>
      <c r="F912" s="148">
        <v>30689</v>
      </c>
      <c r="G912" t="s">
        <v>848</v>
      </c>
      <c r="H912" t="s">
        <v>24</v>
      </c>
      <c r="I912" t="s">
        <v>712</v>
      </c>
      <c r="J912" t="s">
        <v>25</v>
      </c>
      <c r="K912">
        <v>2001</v>
      </c>
      <c r="L912" t="s">
        <v>39</v>
      </c>
      <c r="M912" t="s">
        <v>39</v>
      </c>
      <c r="N912" s="230"/>
      <c r="AG912" t="s">
        <v>2221</v>
      </c>
      <c r="AL912" s="230"/>
      <c r="AM912" s="230"/>
      <c r="AN912" s="230"/>
      <c r="AW912">
        <v>3260004855</v>
      </c>
    </row>
    <row r="913" spans="1:49" customFormat="1" ht="15" x14ac:dyDescent="0.25">
      <c r="A913">
        <v>427027</v>
      </c>
      <c r="B913" t="s">
        <v>1948</v>
      </c>
      <c r="C913" t="s">
        <v>581</v>
      </c>
      <c r="D913" t="s">
        <v>1949</v>
      </c>
      <c r="E913" t="s">
        <v>79</v>
      </c>
      <c r="F913" s="148">
        <v>34394</v>
      </c>
      <c r="G913" t="s">
        <v>27</v>
      </c>
      <c r="H913" t="s">
        <v>24</v>
      </c>
      <c r="I913" t="s">
        <v>712</v>
      </c>
      <c r="J913" t="s">
        <v>25</v>
      </c>
      <c r="K913">
        <v>2011</v>
      </c>
      <c r="L913" t="s">
        <v>27</v>
      </c>
      <c r="M913" t="s">
        <v>39</v>
      </c>
      <c r="N913" s="230"/>
      <c r="AG913" t="s">
        <v>2221</v>
      </c>
      <c r="AI913">
        <v>988583700</v>
      </c>
      <c r="AL913" s="230"/>
      <c r="AM913" s="230"/>
      <c r="AN913" s="230"/>
      <c r="AW913">
        <v>3090014182</v>
      </c>
    </row>
    <row r="914" spans="1:49" customFormat="1" ht="15" x14ac:dyDescent="0.25">
      <c r="A914">
        <v>427029</v>
      </c>
      <c r="B914" t="s">
        <v>1950</v>
      </c>
      <c r="C914" t="s">
        <v>469</v>
      </c>
      <c r="D914" t="s">
        <v>295</v>
      </c>
      <c r="E914" t="s">
        <v>78</v>
      </c>
      <c r="F914" s="148">
        <v>36401</v>
      </c>
      <c r="G914" t="s">
        <v>1951</v>
      </c>
      <c r="H914" t="s">
        <v>24</v>
      </c>
      <c r="I914" t="s">
        <v>712</v>
      </c>
      <c r="J914" t="s">
        <v>23</v>
      </c>
      <c r="K914">
        <v>2017</v>
      </c>
      <c r="L914" t="s">
        <v>39</v>
      </c>
      <c r="M914" t="s">
        <v>39</v>
      </c>
      <c r="N914" s="230"/>
      <c r="AI914">
        <v>992654164</v>
      </c>
      <c r="AL914" s="230"/>
      <c r="AM914" s="230"/>
      <c r="AN914" s="230"/>
      <c r="AW914">
        <v>3280017130</v>
      </c>
    </row>
    <row r="915" spans="1:49" customFormat="1" ht="15" x14ac:dyDescent="0.25">
      <c r="A915">
        <v>427046</v>
      </c>
      <c r="B915" t="s">
        <v>1952</v>
      </c>
      <c r="C915" t="s">
        <v>573</v>
      </c>
      <c r="D915" t="s">
        <v>295</v>
      </c>
      <c r="E915" t="s">
        <v>79</v>
      </c>
      <c r="F915" s="148">
        <v>35935</v>
      </c>
      <c r="G915" t="s">
        <v>272</v>
      </c>
      <c r="H915" t="s">
        <v>24</v>
      </c>
      <c r="I915" t="s">
        <v>712</v>
      </c>
      <c r="J915" t="s">
        <v>23</v>
      </c>
      <c r="K915">
        <v>2017</v>
      </c>
      <c r="L915" t="s">
        <v>27</v>
      </c>
      <c r="M915" t="s">
        <v>39</v>
      </c>
      <c r="N915" s="230"/>
      <c r="AG915" t="s">
        <v>2221</v>
      </c>
      <c r="AI915">
        <v>937385215</v>
      </c>
      <c r="AK915" t="s">
        <v>272</v>
      </c>
      <c r="AL915" s="230"/>
      <c r="AM915" s="230"/>
      <c r="AN915" s="230"/>
      <c r="AP915" t="s">
        <v>689</v>
      </c>
      <c r="AW915">
        <v>3010126509</v>
      </c>
    </row>
    <row r="916" spans="1:49" customFormat="1" ht="15" x14ac:dyDescent="0.25">
      <c r="A916">
        <v>427048</v>
      </c>
      <c r="B916" t="s">
        <v>1953</v>
      </c>
      <c r="C916" t="s">
        <v>281</v>
      </c>
      <c r="D916" t="s">
        <v>677</v>
      </c>
      <c r="E916" t="s">
        <v>79</v>
      </c>
      <c r="F916" s="148">
        <v>34626</v>
      </c>
      <c r="G916" t="s">
        <v>27</v>
      </c>
      <c r="H916" t="s">
        <v>24</v>
      </c>
      <c r="I916" t="s">
        <v>769</v>
      </c>
      <c r="L916" t="s">
        <v>39</v>
      </c>
      <c r="M916" t="s">
        <v>46</v>
      </c>
      <c r="N916" s="230"/>
      <c r="AG916" t="s">
        <v>2221</v>
      </c>
      <c r="AI916">
        <v>936125027</v>
      </c>
      <c r="AL916" s="230"/>
      <c r="AM916" s="230"/>
      <c r="AN916" s="230"/>
      <c r="AW916">
        <v>4040000661</v>
      </c>
    </row>
    <row r="917" spans="1:49" customFormat="1" ht="15" x14ac:dyDescent="0.25">
      <c r="A917">
        <v>427058</v>
      </c>
      <c r="B917" t="s">
        <v>1954</v>
      </c>
      <c r="C917" t="s">
        <v>281</v>
      </c>
      <c r="D917" t="s">
        <v>375</v>
      </c>
      <c r="E917" t="s">
        <v>79</v>
      </c>
      <c r="F917" s="148">
        <v>35159</v>
      </c>
      <c r="G917" t="s">
        <v>74</v>
      </c>
      <c r="H917" t="s">
        <v>24</v>
      </c>
      <c r="I917" t="s">
        <v>712</v>
      </c>
      <c r="J917" t="s">
        <v>23</v>
      </c>
      <c r="K917">
        <v>2015</v>
      </c>
      <c r="L917" t="s">
        <v>74</v>
      </c>
      <c r="N917" s="230"/>
      <c r="AG917" t="s">
        <v>2221</v>
      </c>
      <c r="AL917" s="230"/>
      <c r="AM917" s="230"/>
      <c r="AN917" s="230"/>
      <c r="AP917" t="s">
        <v>689</v>
      </c>
    </row>
    <row r="918" spans="1:49" customFormat="1" ht="15" x14ac:dyDescent="0.25">
      <c r="A918">
        <v>427065</v>
      </c>
      <c r="B918" t="s">
        <v>1955</v>
      </c>
      <c r="C918" t="s">
        <v>244</v>
      </c>
      <c r="D918" t="s">
        <v>435</v>
      </c>
      <c r="E918" t="s">
        <v>78</v>
      </c>
      <c r="F918" s="148">
        <v>34700</v>
      </c>
      <c r="I918" t="s">
        <v>712</v>
      </c>
      <c r="N918" s="230"/>
      <c r="AL918" s="230"/>
      <c r="AM918" s="230"/>
      <c r="AN918" s="230"/>
      <c r="AP918" t="s">
        <v>689</v>
      </c>
    </row>
    <row r="919" spans="1:49" customFormat="1" ht="15" x14ac:dyDescent="0.25">
      <c r="A919">
        <v>427086</v>
      </c>
      <c r="B919" t="s">
        <v>1956</v>
      </c>
      <c r="C919" t="s">
        <v>554</v>
      </c>
      <c r="D919" t="s">
        <v>1957</v>
      </c>
      <c r="E919" t="s">
        <v>78</v>
      </c>
      <c r="F919" s="148">
        <v>36543</v>
      </c>
      <c r="G919" t="s">
        <v>27</v>
      </c>
      <c r="H919" t="s">
        <v>24</v>
      </c>
      <c r="I919" t="s">
        <v>712</v>
      </c>
      <c r="J919" t="s">
        <v>23</v>
      </c>
      <c r="K919">
        <v>2017</v>
      </c>
      <c r="L919" t="s">
        <v>27</v>
      </c>
      <c r="M919" t="s">
        <v>27</v>
      </c>
      <c r="N919" s="230"/>
      <c r="AI919">
        <v>998663446</v>
      </c>
      <c r="AK919" t="s">
        <v>27</v>
      </c>
      <c r="AL919" s="230"/>
      <c r="AM919" s="230"/>
      <c r="AN919" s="230"/>
      <c r="AW919">
        <v>1010187287</v>
      </c>
    </row>
    <row r="920" spans="1:49" customFormat="1" ht="15" x14ac:dyDescent="0.25">
      <c r="A920">
        <v>427087</v>
      </c>
      <c r="B920" t="s">
        <v>1958</v>
      </c>
      <c r="C920" t="s">
        <v>1120</v>
      </c>
      <c r="D920" t="s">
        <v>405</v>
      </c>
      <c r="E920" t="s">
        <v>79</v>
      </c>
      <c r="F920" s="148">
        <v>36358</v>
      </c>
      <c r="G920" t="s">
        <v>933</v>
      </c>
      <c r="H920" t="s">
        <v>28</v>
      </c>
      <c r="I920" t="s">
        <v>712</v>
      </c>
      <c r="J920" t="s">
        <v>25</v>
      </c>
      <c r="K920">
        <v>2017</v>
      </c>
      <c r="L920" t="s">
        <v>39</v>
      </c>
      <c r="M920" t="s">
        <v>679</v>
      </c>
      <c r="N920" s="230"/>
      <c r="AG920" t="s">
        <v>2221</v>
      </c>
      <c r="AL920" s="230"/>
      <c r="AM920" s="230"/>
      <c r="AN920" s="230"/>
    </row>
    <row r="921" spans="1:49" customFormat="1" ht="15" x14ac:dyDescent="0.25">
      <c r="A921">
        <v>427089</v>
      </c>
      <c r="B921" t="s">
        <v>1959</v>
      </c>
      <c r="C921" t="s">
        <v>338</v>
      </c>
      <c r="D921" t="s">
        <v>1960</v>
      </c>
      <c r="E921" t="s">
        <v>79</v>
      </c>
      <c r="F921" s="148">
        <v>31079</v>
      </c>
      <c r="G921" t="s">
        <v>1260</v>
      </c>
      <c r="H921" t="s">
        <v>24</v>
      </c>
      <c r="I921" t="s">
        <v>769</v>
      </c>
      <c r="J921" t="s">
        <v>23</v>
      </c>
      <c r="K921">
        <v>2003</v>
      </c>
      <c r="L921" t="s">
        <v>59</v>
      </c>
      <c r="M921" t="s">
        <v>59</v>
      </c>
      <c r="N921" s="230"/>
      <c r="AG921" t="s">
        <v>2221</v>
      </c>
      <c r="AI921">
        <v>932231393</v>
      </c>
      <c r="AK921" t="s">
        <v>27</v>
      </c>
      <c r="AL921" s="230"/>
      <c r="AM921" s="230"/>
      <c r="AN921" s="230"/>
      <c r="AW921">
        <v>7210016745</v>
      </c>
    </row>
    <row r="922" spans="1:49" customFormat="1" ht="15" x14ac:dyDescent="0.25">
      <c r="A922">
        <v>427133</v>
      </c>
      <c r="B922" t="s">
        <v>1962</v>
      </c>
      <c r="C922" t="s">
        <v>345</v>
      </c>
      <c r="D922" t="s">
        <v>294</v>
      </c>
      <c r="E922" t="s">
        <v>78</v>
      </c>
      <c r="F922" s="148">
        <v>36312</v>
      </c>
      <c r="G922" t="s">
        <v>27</v>
      </c>
      <c r="H922" t="s">
        <v>24</v>
      </c>
      <c r="I922" t="s">
        <v>769</v>
      </c>
      <c r="J922" t="s">
        <v>25</v>
      </c>
      <c r="K922">
        <v>2018</v>
      </c>
      <c r="L922" t="s">
        <v>27</v>
      </c>
      <c r="M922" t="s">
        <v>27</v>
      </c>
      <c r="N922" s="230"/>
      <c r="AI922">
        <v>941782706</v>
      </c>
      <c r="AL922" s="230"/>
      <c r="AM922" s="230"/>
      <c r="AN922" s="230"/>
      <c r="AW922">
        <v>1040252225</v>
      </c>
    </row>
    <row r="923" spans="1:49" customFormat="1" ht="15" x14ac:dyDescent="0.25">
      <c r="A923">
        <v>427149</v>
      </c>
      <c r="B923" t="s">
        <v>1964</v>
      </c>
      <c r="C923" t="s">
        <v>893</v>
      </c>
      <c r="D923" t="s">
        <v>665</v>
      </c>
      <c r="E923" t="s">
        <v>79</v>
      </c>
      <c r="F923" s="148">
        <v>0</v>
      </c>
      <c r="G923" t="s">
        <v>27</v>
      </c>
      <c r="H923" t="s">
        <v>37</v>
      </c>
      <c r="I923" t="s">
        <v>769</v>
      </c>
      <c r="J923" t="s">
        <v>23</v>
      </c>
      <c r="K923">
        <v>2014</v>
      </c>
      <c r="L923" t="s">
        <v>27</v>
      </c>
      <c r="M923" t="s">
        <v>679</v>
      </c>
      <c r="N923" s="230"/>
      <c r="AG923" t="s">
        <v>2221</v>
      </c>
      <c r="AI923">
        <v>939530984</v>
      </c>
      <c r="AL923" s="230"/>
      <c r="AM923" s="230"/>
      <c r="AN923" s="230"/>
      <c r="AP923" t="s">
        <v>689</v>
      </c>
    </row>
    <row r="924" spans="1:49" customFormat="1" ht="15" x14ac:dyDescent="0.25">
      <c r="A924">
        <v>427177</v>
      </c>
      <c r="B924" t="s">
        <v>1965</v>
      </c>
      <c r="C924" t="s">
        <v>257</v>
      </c>
      <c r="D924" t="s">
        <v>566</v>
      </c>
      <c r="E924" t="s">
        <v>79</v>
      </c>
      <c r="F924" s="148">
        <v>36602</v>
      </c>
      <c r="G924" t="s">
        <v>272</v>
      </c>
      <c r="H924" t="s">
        <v>24</v>
      </c>
      <c r="I924" t="s">
        <v>769</v>
      </c>
      <c r="J924" t="s">
        <v>25</v>
      </c>
      <c r="K924">
        <v>2018</v>
      </c>
      <c r="L924" t="s">
        <v>27</v>
      </c>
      <c r="N924" s="230"/>
      <c r="AG924" t="s">
        <v>2221</v>
      </c>
      <c r="AL924" s="230"/>
      <c r="AM924" s="230"/>
      <c r="AN924" s="230"/>
    </row>
    <row r="925" spans="1:49" customFormat="1" ht="15" x14ac:dyDescent="0.25">
      <c r="A925">
        <v>427193</v>
      </c>
      <c r="B925" t="s">
        <v>1966</v>
      </c>
      <c r="C925" t="s">
        <v>262</v>
      </c>
      <c r="D925" t="s">
        <v>1967</v>
      </c>
      <c r="E925" t="s">
        <v>79</v>
      </c>
      <c r="F925" s="148">
        <v>36717</v>
      </c>
      <c r="G925" t="s">
        <v>1613</v>
      </c>
      <c r="H925" t="s">
        <v>24</v>
      </c>
      <c r="I925" t="s">
        <v>712</v>
      </c>
      <c r="J925" t="s">
        <v>25</v>
      </c>
      <c r="K925">
        <v>2018</v>
      </c>
      <c r="L925" t="s">
        <v>39</v>
      </c>
      <c r="M925" t="s">
        <v>39</v>
      </c>
      <c r="N925" s="230"/>
      <c r="AG925" t="s">
        <v>2221</v>
      </c>
      <c r="AI925">
        <v>932509705</v>
      </c>
      <c r="AL925" s="230"/>
      <c r="AM925" s="230"/>
      <c r="AN925" s="230"/>
      <c r="AP925" t="s">
        <v>689</v>
      </c>
      <c r="AW925">
        <v>3110045860</v>
      </c>
    </row>
    <row r="926" spans="1:49" customFormat="1" ht="15" x14ac:dyDescent="0.25">
      <c r="A926">
        <v>427199</v>
      </c>
      <c r="B926" t="s">
        <v>1968</v>
      </c>
      <c r="C926" t="s">
        <v>599</v>
      </c>
      <c r="D926" t="s">
        <v>422</v>
      </c>
      <c r="E926" t="s">
        <v>79</v>
      </c>
      <c r="F926" s="148">
        <v>36295</v>
      </c>
      <c r="G926" t="s">
        <v>27</v>
      </c>
      <c r="H926" t="s">
        <v>24</v>
      </c>
      <c r="I926" t="s">
        <v>769</v>
      </c>
      <c r="J926" t="s">
        <v>25</v>
      </c>
      <c r="K926">
        <v>2018</v>
      </c>
      <c r="L926" t="s">
        <v>27</v>
      </c>
      <c r="M926" t="s">
        <v>39</v>
      </c>
      <c r="N926" s="230"/>
      <c r="AG926" t="s">
        <v>2221</v>
      </c>
      <c r="AI926">
        <v>981653449</v>
      </c>
      <c r="AK926" t="s">
        <v>2393</v>
      </c>
      <c r="AL926" s="230"/>
      <c r="AM926" s="230"/>
      <c r="AN926" s="230"/>
      <c r="AW926">
        <v>3170016631</v>
      </c>
    </row>
    <row r="927" spans="1:49" customFormat="1" ht="15" x14ac:dyDescent="0.25">
      <c r="A927">
        <v>427206</v>
      </c>
      <c r="B927" t="s">
        <v>1969</v>
      </c>
      <c r="C927" t="s">
        <v>257</v>
      </c>
      <c r="D927" t="s">
        <v>1001</v>
      </c>
      <c r="E927" t="s">
        <v>79</v>
      </c>
      <c r="F927" s="148">
        <v>36892</v>
      </c>
      <c r="G927" t="s">
        <v>27</v>
      </c>
      <c r="H927" t="s">
        <v>24</v>
      </c>
      <c r="I927" t="s">
        <v>712</v>
      </c>
      <c r="J927" t="s">
        <v>25</v>
      </c>
      <c r="K927">
        <v>2018</v>
      </c>
      <c r="L927" t="s">
        <v>27</v>
      </c>
      <c r="M927" t="s">
        <v>36</v>
      </c>
      <c r="N927" s="230"/>
      <c r="AG927" t="s">
        <v>2221</v>
      </c>
      <c r="AI927">
        <v>952786416</v>
      </c>
      <c r="AK927" t="s">
        <v>27</v>
      </c>
      <c r="AL927" s="230"/>
      <c r="AM927" s="230"/>
      <c r="AN927" s="230"/>
      <c r="AW927">
        <v>2120090020</v>
      </c>
    </row>
    <row r="928" spans="1:49" customFormat="1" ht="15" x14ac:dyDescent="0.25">
      <c r="A928">
        <v>427212</v>
      </c>
      <c r="B928" t="s">
        <v>1970</v>
      </c>
      <c r="C928" t="s">
        <v>331</v>
      </c>
      <c r="D928" t="s">
        <v>1971</v>
      </c>
      <c r="E928" t="s">
        <v>79</v>
      </c>
      <c r="F928" s="148">
        <v>36303</v>
      </c>
      <c r="G928" t="s">
        <v>862</v>
      </c>
      <c r="H928" t="s">
        <v>24</v>
      </c>
      <c r="I928" t="s">
        <v>712</v>
      </c>
      <c r="J928" t="s">
        <v>23</v>
      </c>
      <c r="K928">
        <v>2017</v>
      </c>
      <c r="L928" t="s">
        <v>74</v>
      </c>
      <c r="N928" s="230"/>
      <c r="AG928" t="s">
        <v>2221</v>
      </c>
      <c r="AI928">
        <v>980737542</v>
      </c>
      <c r="AK928" t="s">
        <v>74</v>
      </c>
      <c r="AL928" s="230"/>
      <c r="AM928" s="230"/>
      <c r="AN928" s="230"/>
      <c r="AW928">
        <v>13050013540</v>
      </c>
    </row>
    <row r="929" spans="1:49" customFormat="1" ht="15" x14ac:dyDescent="0.25">
      <c r="A929">
        <v>427214</v>
      </c>
      <c r="B929" t="s">
        <v>1972</v>
      </c>
      <c r="C929" t="s">
        <v>273</v>
      </c>
      <c r="D929" t="s">
        <v>300</v>
      </c>
      <c r="E929" t="s">
        <v>78</v>
      </c>
      <c r="F929" s="148">
        <v>36892</v>
      </c>
      <c r="G929" t="s">
        <v>46</v>
      </c>
      <c r="H929" t="s">
        <v>24</v>
      </c>
      <c r="I929" t="s">
        <v>712</v>
      </c>
      <c r="J929" t="s">
        <v>25</v>
      </c>
      <c r="K929">
        <v>2018</v>
      </c>
      <c r="L929" t="s">
        <v>532</v>
      </c>
      <c r="N929" s="230"/>
      <c r="AL929" s="230"/>
      <c r="AM929" s="230"/>
      <c r="AN929" s="230"/>
    </row>
    <row r="930" spans="1:49" customFormat="1" ht="15" x14ac:dyDescent="0.25">
      <c r="A930">
        <v>427224</v>
      </c>
      <c r="B930" t="s">
        <v>1973</v>
      </c>
      <c r="C930" t="s">
        <v>251</v>
      </c>
      <c r="D930" t="s">
        <v>422</v>
      </c>
      <c r="E930" t="s">
        <v>79</v>
      </c>
      <c r="F930" s="148">
        <v>36892</v>
      </c>
      <c r="G930" t="s">
        <v>27</v>
      </c>
      <c r="H930" t="s">
        <v>24</v>
      </c>
      <c r="I930" t="s">
        <v>712</v>
      </c>
      <c r="J930" t="s">
        <v>25</v>
      </c>
      <c r="K930">
        <v>2018</v>
      </c>
      <c r="L930" t="s">
        <v>27</v>
      </c>
      <c r="M930" t="s">
        <v>59</v>
      </c>
      <c r="N930" s="230"/>
      <c r="AG930" t="s">
        <v>2221</v>
      </c>
      <c r="AI930">
        <v>948868151</v>
      </c>
      <c r="AK930" t="s">
        <v>27</v>
      </c>
      <c r="AL930" s="230"/>
      <c r="AM930" s="230"/>
      <c r="AN930" s="230"/>
      <c r="AP930" t="s">
        <v>689</v>
      </c>
      <c r="AW930">
        <v>7110047799</v>
      </c>
    </row>
    <row r="931" spans="1:49" customFormat="1" ht="15" x14ac:dyDescent="0.25">
      <c r="A931">
        <v>427225</v>
      </c>
      <c r="B931" t="s">
        <v>1974</v>
      </c>
      <c r="C931" t="s">
        <v>645</v>
      </c>
      <c r="D931" t="s">
        <v>421</v>
      </c>
      <c r="E931" t="s">
        <v>79</v>
      </c>
      <c r="F931" s="148">
        <v>36506</v>
      </c>
      <c r="G931" t="s">
        <v>27</v>
      </c>
      <c r="H931" t="s">
        <v>24</v>
      </c>
      <c r="I931" t="s">
        <v>712</v>
      </c>
      <c r="J931" t="s">
        <v>25</v>
      </c>
      <c r="K931">
        <v>2018</v>
      </c>
      <c r="L931" t="s">
        <v>27</v>
      </c>
      <c r="M931" t="s">
        <v>27</v>
      </c>
      <c r="N931" s="230"/>
      <c r="AG931" t="s">
        <v>2221</v>
      </c>
      <c r="AI931">
        <v>945557657</v>
      </c>
      <c r="AL931" s="230"/>
      <c r="AM931" s="230"/>
      <c r="AN931" s="230"/>
      <c r="AP931" t="s">
        <v>689</v>
      </c>
      <c r="AW931">
        <v>1010010558</v>
      </c>
    </row>
    <row r="932" spans="1:49" customFormat="1" ht="15" x14ac:dyDescent="0.25">
      <c r="A932">
        <v>427227</v>
      </c>
      <c r="B932" t="s">
        <v>1975</v>
      </c>
      <c r="C932" t="s">
        <v>555</v>
      </c>
      <c r="D932" t="s">
        <v>413</v>
      </c>
      <c r="E932" t="s">
        <v>79</v>
      </c>
      <c r="F932" s="148">
        <v>34036</v>
      </c>
      <c r="G932" t="s">
        <v>27</v>
      </c>
      <c r="H932" t="s">
        <v>24</v>
      </c>
      <c r="I932" t="s">
        <v>712</v>
      </c>
      <c r="J932" t="s">
        <v>23</v>
      </c>
      <c r="K932">
        <v>2012</v>
      </c>
      <c r="L932" t="s">
        <v>27</v>
      </c>
      <c r="M932" t="s">
        <v>27</v>
      </c>
      <c r="N932" s="230"/>
      <c r="AG932" t="s">
        <v>2221</v>
      </c>
      <c r="AI932">
        <v>964325519</v>
      </c>
      <c r="AK932" t="s">
        <v>2394</v>
      </c>
      <c r="AL932" s="230"/>
      <c r="AM932" s="230"/>
      <c r="AN932" s="230"/>
      <c r="AP932" t="s">
        <v>689</v>
      </c>
      <c r="AW932">
        <v>1010165586</v>
      </c>
    </row>
    <row r="933" spans="1:49" customFormat="1" ht="15" x14ac:dyDescent="0.25">
      <c r="A933">
        <v>427234</v>
      </c>
      <c r="B933" t="s">
        <v>1976</v>
      </c>
      <c r="C933" t="s">
        <v>443</v>
      </c>
      <c r="D933" t="s">
        <v>314</v>
      </c>
      <c r="E933" t="s">
        <v>79</v>
      </c>
      <c r="F933" s="148">
        <v>36174</v>
      </c>
      <c r="G933" t="s">
        <v>27</v>
      </c>
      <c r="H933" t="s">
        <v>24</v>
      </c>
      <c r="I933" t="s">
        <v>712</v>
      </c>
      <c r="J933" t="s">
        <v>23</v>
      </c>
      <c r="K933">
        <v>2017</v>
      </c>
      <c r="L933" t="s">
        <v>27</v>
      </c>
      <c r="M933" t="s">
        <v>64</v>
      </c>
      <c r="N933" s="230"/>
      <c r="AG933" t="s">
        <v>2221</v>
      </c>
      <c r="AI933">
        <v>993056613</v>
      </c>
      <c r="AK933" t="s">
        <v>2350</v>
      </c>
      <c r="AL933" s="230"/>
      <c r="AM933" s="230"/>
      <c r="AN933" s="230"/>
      <c r="AW933">
        <v>8010038047</v>
      </c>
    </row>
    <row r="934" spans="1:49" customFormat="1" ht="15" x14ac:dyDescent="0.25">
      <c r="A934">
        <v>427251</v>
      </c>
      <c r="B934" t="s">
        <v>1977</v>
      </c>
      <c r="C934" t="s">
        <v>1125</v>
      </c>
      <c r="D934" t="s">
        <v>324</v>
      </c>
      <c r="E934" t="s">
        <v>78</v>
      </c>
      <c r="F934" s="148">
        <v>36174</v>
      </c>
      <c r="I934" t="s">
        <v>712</v>
      </c>
      <c r="N934" s="230"/>
      <c r="AL934" s="230"/>
      <c r="AM934" s="230"/>
      <c r="AN934" s="230"/>
    </row>
    <row r="935" spans="1:49" customFormat="1" ht="15" x14ac:dyDescent="0.25">
      <c r="A935">
        <v>427254</v>
      </c>
      <c r="B935" t="s">
        <v>1978</v>
      </c>
      <c r="C935" t="s">
        <v>932</v>
      </c>
      <c r="D935" t="s">
        <v>637</v>
      </c>
      <c r="E935" t="s">
        <v>79</v>
      </c>
      <c r="F935" s="148">
        <v>36209</v>
      </c>
      <c r="G935" t="s">
        <v>1979</v>
      </c>
      <c r="H935" t="s">
        <v>24</v>
      </c>
      <c r="I935" t="s">
        <v>712</v>
      </c>
      <c r="L935" t="s">
        <v>27</v>
      </c>
      <c r="N935" s="230"/>
      <c r="AG935" t="s">
        <v>2221</v>
      </c>
      <c r="AL935" s="230"/>
      <c r="AM935" s="230"/>
      <c r="AN935" s="230"/>
    </row>
    <row r="936" spans="1:49" customFormat="1" ht="15" x14ac:dyDescent="0.25">
      <c r="A936">
        <v>427263</v>
      </c>
      <c r="B936" t="s">
        <v>1980</v>
      </c>
      <c r="C936" t="s">
        <v>499</v>
      </c>
      <c r="D936" t="s">
        <v>422</v>
      </c>
      <c r="E936" t="s">
        <v>79</v>
      </c>
      <c r="F936" s="148">
        <v>32417</v>
      </c>
      <c r="G936" t="s">
        <v>27</v>
      </c>
      <c r="H936" t="s">
        <v>24</v>
      </c>
      <c r="I936" t="s">
        <v>712</v>
      </c>
      <c r="J936" t="s">
        <v>23</v>
      </c>
      <c r="K936">
        <v>2006</v>
      </c>
      <c r="L936" t="s">
        <v>27</v>
      </c>
      <c r="M936" t="s">
        <v>59</v>
      </c>
      <c r="N936" s="230"/>
      <c r="AG936" t="s">
        <v>2221</v>
      </c>
      <c r="AI936">
        <v>984168175</v>
      </c>
      <c r="AK936" t="s">
        <v>2395</v>
      </c>
      <c r="AL936" s="230"/>
      <c r="AM936" s="230"/>
      <c r="AN936" s="230"/>
      <c r="AW936">
        <v>7110018398</v>
      </c>
    </row>
    <row r="937" spans="1:49" customFormat="1" ht="15" x14ac:dyDescent="0.25">
      <c r="A937">
        <v>427264</v>
      </c>
      <c r="B937" t="s">
        <v>1981</v>
      </c>
      <c r="C937" t="s">
        <v>495</v>
      </c>
      <c r="D937" t="s">
        <v>291</v>
      </c>
      <c r="E937" t="s">
        <v>78</v>
      </c>
      <c r="F937" s="148">
        <v>34622</v>
      </c>
      <c r="G937" t="s">
        <v>27</v>
      </c>
      <c r="H937" t="s">
        <v>24</v>
      </c>
      <c r="I937" t="s">
        <v>712</v>
      </c>
      <c r="J937" t="s">
        <v>23</v>
      </c>
      <c r="K937">
        <v>2013</v>
      </c>
      <c r="L937" t="s">
        <v>27</v>
      </c>
      <c r="N937" s="230"/>
      <c r="AI937">
        <v>938901560</v>
      </c>
      <c r="AL937" s="230"/>
      <c r="AM937" s="230"/>
      <c r="AN937" s="230"/>
      <c r="AW937">
        <v>10170011481</v>
      </c>
    </row>
    <row r="938" spans="1:49" customFormat="1" ht="15" x14ac:dyDescent="0.25">
      <c r="A938">
        <v>427279</v>
      </c>
      <c r="B938" t="s">
        <v>1983</v>
      </c>
      <c r="C938" t="s">
        <v>270</v>
      </c>
      <c r="D938" t="s">
        <v>1984</v>
      </c>
      <c r="E938" t="s">
        <v>78</v>
      </c>
      <c r="F938" s="148">
        <v>36545</v>
      </c>
      <c r="G938" t="s">
        <v>27</v>
      </c>
      <c r="H938" t="s">
        <v>24</v>
      </c>
      <c r="I938" t="s">
        <v>712</v>
      </c>
      <c r="J938" t="s">
        <v>25</v>
      </c>
      <c r="K938">
        <v>2018</v>
      </c>
      <c r="L938" t="s">
        <v>76</v>
      </c>
      <c r="M938" t="s">
        <v>36</v>
      </c>
      <c r="N938" s="230"/>
      <c r="AI938">
        <v>937431091</v>
      </c>
      <c r="AL938" s="230"/>
      <c r="AM938" s="230"/>
      <c r="AN938" s="230"/>
      <c r="AW938">
        <v>2320223379</v>
      </c>
    </row>
    <row r="939" spans="1:49" customFormat="1" ht="15" x14ac:dyDescent="0.25">
      <c r="A939">
        <v>427287</v>
      </c>
      <c r="B939" t="s">
        <v>1985</v>
      </c>
      <c r="C939" t="s">
        <v>1986</v>
      </c>
      <c r="D939" t="s">
        <v>1716</v>
      </c>
      <c r="E939" t="s">
        <v>79</v>
      </c>
      <c r="F939" s="148">
        <v>35911</v>
      </c>
      <c r="G939" t="s">
        <v>74</v>
      </c>
      <c r="H939" t="s">
        <v>24</v>
      </c>
      <c r="I939" t="s">
        <v>712</v>
      </c>
      <c r="J939" t="s">
        <v>25</v>
      </c>
      <c r="K939">
        <v>2016</v>
      </c>
      <c r="L939" t="s">
        <v>74</v>
      </c>
      <c r="M939" t="s">
        <v>74</v>
      </c>
      <c r="N939" s="230"/>
      <c r="AG939" t="s">
        <v>2221</v>
      </c>
      <c r="AI939">
        <v>994819918</v>
      </c>
      <c r="AK939" t="s">
        <v>74</v>
      </c>
      <c r="AL939" s="230"/>
      <c r="AM939" s="230"/>
      <c r="AN939" s="230"/>
      <c r="AP939" t="s">
        <v>689</v>
      </c>
      <c r="AW939">
        <v>13090018149</v>
      </c>
    </row>
    <row r="940" spans="1:49" customFormat="1" ht="15" x14ac:dyDescent="0.25">
      <c r="A940">
        <v>427295</v>
      </c>
      <c r="B940" t="s">
        <v>1987</v>
      </c>
      <c r="C940" t="s">
        <v>244</v>
      </c>
      <c r="D940" t="s">
        <v>300</v>
      </c>
      <c r="E940" t="s">
        <v>78</v>
      </c>
      <c r="F940" s="148">
        <v>36345</v>
      </c>
      <c r="G940" t="s">
        <v>1988</v>
      </c>
      <c r="H940" t="s">
        <v>24</v>
      </c>
      <c r="I940" t="s">
        <v>712</v>
      </c>
      <c r="J940" t="s">
        <v>23</v>
      </c>
      <c r="K940">
        <v>2018</v>
      </c>
      <c r="L940" t="s">
        <v>39</v>
      </c>
      <c r="M940" t="s">
        <v>39</v>
      </c>
      <c r="N940" s="230"/>
      <c r="AI940">
        <v>994433617</v>
      </c>
      <c r="AL940" s="230"/>
      <c r="AM940" s="230"/>
      <c r="AN940" s="230"/>
      <c r="AP940" t="s">
        <v>689</v>
      </c>
      <c r="AW940">
        <v>3210001892</v>
      </c>
    </row>
    <row r="941" spans="1:49" customFormat="1" ht="15" x14ac:dyDescent="0.25">
      <c r="A941">
        <v>427297</v>
      </c>
      <c r="B941" t="s">
        <v>1989</v>
      </c>
      <c r="C941" t="s">
        <v>459</v>
      </c>
      <c r="D941" t="s">
        <v>268</v>
      </c>
      <c r="E941" t="s">
        <v>79</v>
      </c>
      <c r="F941" s="148">
        <v>36527</v>
      </c>
      <c r="I941" t="s">
        <v>712</v>
      </c>
      <c r="N941" s="230"/>
      <c r="AL941" s="230"/>
      <c r="AM941" s="230"/>
      <c r="AN941" s="230"/>
    </row>
    <row r="942" spans="1:49" customFormat="1" ht="15" x14ac:dyDescent="0.25">
      <c r="A942">
        <v>427309</v>
      </c>
      <c r="B942" t="s">
        <v>1991</v>
      </c>
      <c r="C942" t="s">
        <v>305</v>
      </c>
      <c r="D942" t="s">
        <v>806</v>
      </c>
      <c r="E942" t="s">
        <v>79</v>
      </c>
      <c r="F942" s="148">
        <v>36802</v>
      </c>
      <c r="G942" t="s">
        <v>631</v>
      </c>
      <c r="H942" t="s">
        <v>24</v>
      </c>
      <c r="I942" t="s">
        <v>769</v>
      </c>
      <c r="J942" t="s">
        <v>25</v>
      </c>
      <c r="K942">
        <v>2018</v>
      </c>
      <c r="L942" t="s">
        <v>39</v>
      </c>
      <c r="M942" t="s">
        <v>39</v>
      </c>
      <c r="N942" s="230"/>
      <c r="AG942" t="s">
        <v>2221</v>
      </c>
      <c r="AI942">
        <v>951265303</v>
      </c>
      <c r="AL942" s="230"/>
      <c r="AM942" s="230"/>
      <c r="AN942" s="230"/>
      <c r="AP942" t="s">
        <v>689</v>
      </c>
      <c r="AW942">
        <v>3080113417</v>
      </c>
    </row>
    <row r="943" spans="1:49" customFormat="1" ht="15" x14ac:dyDescent="0.25">
      <c r="A943">
        <v>427313</v>
      </c>
      <c r="B943" t="s">
        <v>1992</v>
      </c>
      <c r="C943" t="s">
        <v>1993</v>
      </c>
      <c r="D943" t="s">
        <v>1994</v>
      </c>
      <c r="E943" t="s">
        <v>79</v>
      </c>
      <c r="F943" s="148">
        <v>34705</v>
      </c>
      <c r="G943" t="s">
        <v>1735</v>
      </c>
      <c r="H943" t="s">
        <v>24</v>
      </c>
      <c r="I943" t="s">
        <v>712</v>
      </c>
      <c r="J943" t="s">
        <v>25</v>
      </c>
      <c r="K943">
        <v>2013</v>
      </c>
      <c r="L943" t="s">
        <v>39</v>
      </c>
      <c r="N943" s="230"/>
      <c r="AG943" t="s">
        <v>2221</v>
      </c>
      <c r="AL943" s="230"/>
      <c r="AM943" s="230"/>
      <c r="AN943" s="230"/>
      <c r="AP943" t="s">
        <v>689</v>
      </c>
    </row>
    <row r="944" spans="1:49" customFormat="1" ht="15" x14ac:dyDescent="0.25">
      <c r="A944">
        <v>427317</v>
      </c>
      <c r="B944" t="s">
        <v>1995</v>
      </c>
      <c r="C944" t="s">
        <v>464</v>
      </c>
      <c r="D944" t="s">
        <v>442</v>
      </c>
      <c r="E944" t="s">
        <v>79</v>
      </c>
      <c r="F944" s="148">
        <v>34947</v>
      </c>
      <c r="G944" t="s">
        <v>27</v>
      </c>
      <c r="H944" t="s">
        <v>24</v>
      </c>
      <c r="I944" t="s">
        <v>712</v>
      </c>
      <c r="J944" t="s">
        <v>23</v>
      </c>
      <c r="K944">
        <v>2013</v>
      </c>
      <c r="L944" t="s">
        <v>39</v>
      </c>
      <c r="N944" s="230"/>
      <c r="AG944" t="s">
        <v>2221</v>
      </c>
      <c r="AL944" s="230"/>
      <c r="AM944" s="230"/>
      <c r="AN944" s="230"/>
    </row>
    <row r="945" spans="1:49" customFormat="1" ht="15" x14ac:dyDescent="0.25">
      <c r="A945">
        <v>427318</v>
      </c>
      <c r="B945" t="s">
        <v>1996</v>
      </c>
      <c r="C945" t="s">
        <v>251</v>
      </c>
      <c r="D945" t="s">
        <v>317</v>
      </c>
      <c r="E945" t="s">
        <v>79</v>
      </c>
      <c r="F945" s="148">
        <v>35065</v>
      </c>
      <c r="G945" t="s">
        <v>1997</v>
      </c>
      <c r="H945" t="s">
        <v>24</v>
      </c>
      <c r="I945" t="s">
        <v>712</v>
      </c>
      <c r="J945" t="s">
        <v>23</v>
      </c>
      <c r="K945">
        <v>2013</v>
      </c>
      <c r="L945" t="s">
        <v>27</v>
      </c>
      <c r="M945" t="s">
        <v>39</v>
      </c>
      <c r="N945" s="230"/>
      <c r="AG945" t="s">
        <v>2221</v>
      </c>
      <c r="AL945" s="230"/>
      <c r="AM945" s="230"/>
      <c r="AN945" s="230"/>
      <c r="AW945">
        <v>3030052627</v>
      </c>
    </row>
    <row r="946" spans="1:49" customFormat="1" ht="15" x14ac:dyDescent="0.25">
      <c r="A946">
        <v>427319</v>
      </c>
      <c r="B946" t="s">
        <v>1998</v>
      </c>
      <c r="C946" t="s">
        <v>251</v>
      </c>
      <c r="D946" t="s">
        <v>470</v>
      </c>
      <c r="E946" t="s">
        <v>79</v>
      </c>
      <c r="F946" s="148">
        <v>36369</v>
      </c>
      <c r="G946" t="s">
        <v>27</v>
      </c>
      <c r="H946" t="s">
        <v>24</v>
      </c>
      <c r="I946" t="s">
        <v>712</v>
      </c>
      <c r="J946" t="s">
        <v>25</v>
      </c>
      <c r="K946">
        <v>2018</v>
      </c>
      <c r="L946" t="s">
        <v>27</v>
      </c>
      <c r="M946" t="s">
        <v>27</v>
      </c>
      <c r="N946" s="230"/>
      <c r="AG946" t="s">
        <v>2221</v>
      </c>
      <c r="AI946">
        <v>930217042</v>
      </c>
      <c r="AK946" t="s">
        <v>27</v>
      </c>
      <c r="AL946" s="230"/>
      <c r="AM946" s="230"/>
      <c r="AN946" s="230"/>
      <c r="AW946">
        <v>1020282701</v>
      </c>
    </row>
    <row r="947" spans="1:49" customFormat="1" ht="15" x14ac:dyDescent="0.25">
      <c r="A947">
        <v>427320</v>
      </c>
      <c r="B947" t="s">
        <v>1999</v>
      </c>
      <c r="C947" t="s">
        <v>369</v>
      </c>
      <c r="D947" t="s">
        <v>339</v>
      </c>
      <c r="E947" t="s">
        <v>79</v>
      </c>
      <c r="F947" s="148">
        <v>36161</v>
      </c>
      <c r="G947" t="s">
        <v>1398</v>
      </c>
      <c r="H947" t="s">
        <v>24</v>
      </c>
      <c r="I947" t="s">
        <v>712</v>
      </c>
      <c r="J947" t="s">
        <v>23</v>
      </c>
      <c r="K947">
        <v>2018</v>
      </c>
      <c r="M947" t="s">
        <v>27</v>
      </c>
      <c r="N947" s="230"/>
      <c r="AG947" t="s">
        <v>2221</v>
      </c>
      <c r="AI947">
        <v>983844975</v>
      </c>
      <c r="AL947" s="230"/>
      <c r="AM947" s="230"/>
      <c r="AN947" s="230"/>
      <c r="AW947">
        <v>1010765182</v>
      </c>
    </row>
    <row r="948" spans="1:49" customFormat="1" ht="15" x14ac:dyDescent="0.25">
      <c r="A948">
        <v>427328</v>
      </c>
      <c r="B948" t="s">
        <v>2000</v>
      </c>
      <c r="C948" t="s">
        <v>428</v>
      </c>
      <c r="D948" t="s">
        <v>359</v>
      </c>
      <c r="E948" t="s">
        <v>78</v>
      </c>
      <c r="F948" s="148">
        <v>36164</v>
      </c>
      <c r="G948" t="s">
        <v>269</v>
      </c>
      <c r="H948" t="s">
        <v>24</v>
      </c>
      <c r="I948" t="s">
        <v>712</v>
      </c>
      <c r="J948" t="s">
        <v>23</v>
      </c>
      <c r="K948">
        <v>2016</v>
      </c>
      <c r="L948" t="s">
        <v>39</v>
      </c>
      <c r="N948" s="230"/>
      <c r="AG948" t="s">
        <v>72</v>
      </c>
      <c r="AI948">
        <v>938712254</v>
      </c>
      <c r="AK948" t="s">
        <v>2352</v>
      </c>
      <c r="AL948" s="230"/>
      <c r="AM948" s="230"/>
      <c r="AN948" s="230"/>
      <c r="AW948">
        <v>12070035543</v>
      </c>
    </row>
    <row r="949" spans="1:49" customFormat="1" ht="15" x14ac:dyDescent="0.25">
      <c r="A949">
        <v>427329</v>
      </c>
      <c r="B949" t="s">
        <v>2001</v>
      </c>
      <c r="C949" t="s">
        <v>330</v>
      </c>
      <c r="D949" t="s">
        <v>255</v>
      </c>
      <c r="E949" t="s">
        <v>79</v>
      </c>
      <c r="F949" s="148">
        <v>36892</v>
      </c>
      <c r="G949" t="s">
        <v>243</v>
      </c>
      <c r="H949" t="s">
        <v>24</v>
      </c>
      <c r="I949" t="s">
        <v>712</v>
      </c>
      <c r="J949" t="s">
        <v>25</v>
      </c>
      <c r="K949">
        <v>2018</v>
      </c>
      <c r="L949" t="s">
        <v>39</v>
      </c>
      <c r="M949" t="s">
        <v>27</v>
      </c>
      <c r="N949" s="230"/>
      <c r="AG949" t="s">
        <v>2221</v>
      </c>
      <c r="AI949">
        <v>992346462</v>
      </c>
      <c r="AK949" t="s">
        <v>2396</v>
      </c>
      <c r="AL949" s="230"/>
      <c r="AM949" s="230"/>
      <c r="AN949" s="230"/>
      <c r="AW949">
        <v>1030300059</v>
      </c>
    </row>
    <row r="950" spans="1:49" customFormat="1" ht="15" x14ac:dyDescent="0.25">
      <c r="A950">
        <v>427349</v>
      </c>
      <c r="B950" t="s">
        <v>2002</v>
      </c>
      <c r="C950" t="s">
        <v>257</v>
      </c>
      <c r="D950" t="s">
        <v>267</v>
      </c>
      <c r="E950" t="s">
        <v>78</v>
      </c>
      <c r="F950" s="148">
        <v>36162</v>
      </c>
      <c r="G950" t="s">
        <v>27</v>
      </c>
      <c r="H950" t="s">
        <v>24</v>
      </c>
      <c r="I950" t="s">
        <v>712</v>
      </c>
      <c r="J950" t="s">
        <v>25</v>
      </c>
      <c r="K950">
        <v>2018</v>
      </c>
      <c r="L950" t="s">
        <v>39</v>
      </c>
      <c r="M950" t="s">
        <v>39</v>
      </c>
      <c r="N950" s="230"/>
      <c r="AI950">
        <v>936455404</v>
      </c>
      <c r="AL950" s="230"/>
      <c r="AM950" s="230"/>
      <c r="AN950" s="230"/>
      <c r="AP950" t="s">
        <v>689</v>
      </c>
      <c r="AW950">
        <v>3030033645</v>
      </c>
    </row>
    <row r="951" spans="1:49" customFormat="1" ht="15" x14ac:dyDescent="0.25">
      <c r="A951">
        <v>427351</v>
      </c>
      <c r="B951" t="s">
        <v>2003</v>
      </c>
      <c r="C951" t="s">
        <v>1225</v>
      </c>
      <c r="D951" t="s">
        <v>246</v>
      </c>
      <c r="E951" t="s">
        <v>79</v>
      </c>
      <c r="F951" s="148">
        <v>0</v>
      </c>
      <c r="G951" t="s">
        <v>27</v>
      </c>
      <c r="H951" t="s">
        <v>24</v>
      </c>
      <c r="I951" t="s">
        <v>769</v>
      </c>
      <c r="J951" t="s">
        <v>25</v>
      </c>
      <c r="K951">
        <v>2020</v>
      </c>
      <c r="L951" t="s">
        <v>27</v>
      </c>
      <c r="N951" s="230"/>
      <c r="AG951" t="s">
        <v>2221</v>
      </c>
      <c r="AI951">
        <v>958369851</v>
      </c>
      <c r="AK951" t="s">
        <v>27</v>
      </c>
      <c r="AL951" s="230"/>
      <c r="AM951" s="230"/>
      <c r="AN951" s="230"/>
      <c r="AW951">
        <v>12110011137</v>
      </c>
    </row>
    <row r="952" spans="1:49" customFormat="1" ht="15" x14ac:dyDescent="0.25">
      <c r="A952">
        <v>427354</v>
      </c>
      <c r="B952" t="s">
        <v>2004</v>
      </c>
      <c r="C952" t="s">
        <v>257</v>
      </c>
      <c r="D952" t="s">
        <v>435</v>
      </c>
      <c r="E952" t="s">
        <v>79</v>
      </c>
      <c r="F952" s="148">
        <v>35866</v>
      </c>
      <c r="G952" t="s">
        <v>27</v>
      </c>
      <c r="H952" t="s">
        <v>37</v>
      </c>
      <c r="I952" t="s">
        <v>712</v>
      </c>
      <c r="J952" t="s">
        <v>23</v>
      </c>
      <c r="K952">
        <v>2017</v>
      </c>
      <c r="L952" t="s">
        <v>27</v>
      </c>
      <c r="M952" t="s">
        <v>679</v>
      </c>
      <c r="N952" s="230"/>
      <c r="AG952" t="s">
        <v>2221</v>
      </c>
      <c r="AK952" t="s">
        <v>27</v>
      </c>
      <c r="AL952" s="230"/>
      <c r="AM952" s="230"/>
      <c r="AN952" s="230"/>
    </row>
    <row r="953" spans="1:49" customFormat="1" ht="15" x14ac:dyDescent="0.25">
      <c r="A953">
        <v>427360</v>
      </c>
      <c r="B953" t="s">
        <v>2005</v>
      </c>
      <c r="C953" t="s">
        <v>2006</v>
      </c>
      <c r="D953" t="s">
        <v>1808</v>
      </c>
      <c r="E953" t="s">
        <v>79</v>
      </c>
      <c r="F953" s="148">
        <v>36774</v>
      </c>
      <c r="G953" t="s">
        <v>272</v>
      </c>
      <c r="H953" t="s">
        <v>37</v>
      </c>
      <c r="I953" t="s">
        <v>712</v>
      </c>
      <c r="J953" t="s">
        <v>23</v>
      </c>
      <c r="K953">
        <v>2018</v>
      </c>
      <c r="L953" t="s">
        <v>39</v>
      </c>
      <c r="M953" t="s">
        <v>679</v>
      </c>
      <c r="N953" s="230"/>
      <c r="AG953" t="s">
        <v>2221</v>
      </c>
      <c r="AI953">
        <v>962374910</v>
      </c>
      <c r="AK953" t="s">
        <v>355</v>
      </c>
      <c r="AL953" s="230"/>
      <c r="AM953" s="230"/>
      <c r="AN953" s="230"/>
      <c r="AP953" t="s">
        <v>689</v>
      </c>
    </row>
    <row r="954" spans="1:49" customFormat="1" ht="15" x14ac:dyDescent="0.25">
      <c r="A954">
        <v>427364</v>
      </c>
      <c r="B954" t="s">
        <v>2007</v>
      </c>
      <c r="C954" t="s">
        <v>292</v>
      </c>
      <c r="D954" t="s">
        <v>738</v>
      </c>
      <c r="E954" t="s">
        <v>79</v>
      </c>
      <c r="F954" s="148">
        <v>35844</v>
      </c>
      <c r="G954" t="s">
        <v>27</v>
      </c>
      <c r="H954" t="s">
        <v>24</v>
      </c>
      <c r="I954" t="s">
        <v>712</v>
      </c>
      <c r="J954" t="s">
        <v>23</v>
      </c>
      <c r="K954">
        <v>2017</v>
      </c>
      <c r="L954" t="s">
        <v>76</v>
      </c>
      <c r="N954" s="230"/>
      <c r="O954">
        <v>693</v>
      </c>
      <c r="P954" s="148">
        <v>45721</v>
      </c>
      <c r="Q954">
        <v>50000</v>
      </c>
      <c r="AG954" t="s">
        <v>2221</v>
      </c>
      <c r="AL954" s="230"/>
      <c r="AM954" s="230"/>
      <c r="AN954" s="230"/>
    </row>
    <row r="955" spans="1:49" customFormat="1" ht="15" x14ac:dyDescent="0.25">
      <c r="A955">
        <v>427371</v>
      </c>
      <c r="B955" t="s">
        <v>2008</v>
      </c>
      <c r="C955" t="s">
        <v>521</v>
      </c>
      <c r="D955" t="s">
        <v>263</v>
      </c>
      <c r="E955" t="s">
        <v>79</v>
      </c>
      <c r="F955" s="148">
        <v>36903</v>
      </c>
      <c r="G955" t="s">
        <v>27</v>
      </c>
      <c r="H955" t="s">
        <v>24</v>
      </c>
      <c r="I955" t="s">
        <v>712</v>
      </c>
      <c r="J955" t="s">
        <v>25</v>
      </c>
      <c r="K955">
        <v>2018</v>
      </c>
      <c r="L955" t="s">
        <v>27</v>
      </c>
      <c r="M955" t="s">
        <v>27</v>
      </c>
      <c r="N955" s="230"/>
      <c r="AG955" t="s">
        <v>2221</v>
      </c>
      <c r="AI955">
        <v>949247934</v>
      </c>
      <c r="AK955" t="s">
        <v>27</v>
      </c>
      <c r="AL955" s="230"/>
      <c r="AM955" s="230"/>
      <c r="AN955" s="230"/>
      <c r="AW955">
        <v>1040426611</v>
      </c>
    </row>
    <row r="956" spans="1:49" customFormat="1" ht="15" x14ac:dyDescent="0.25">
      <c r="A956">
        <v>427377</v>
      </c>
      <c r="B956" t="s">
        <v>2009</v>
      </c>
      <c r="C956" t="s">
        <v>277</v>
      </c>
      <c r="D956" t="s">
        <v>359</v>
      </c>
      <c r="E956" t="s">
        <v>79</v>
      </c>
      <c r="F956" s="148">
        <v>36161</v>
      </c>
      <c r="G956" t="s">
        <v>27</v>
      </c>
      <c r="H956" t="s">
        <v>24</v>
      </c>
      <c r="I956" t="s">
        <v>769</v>
      </c>
      <c r="J956" t="s">
        <v>25</v>
      </c>
      <c r="K956">
        <v>2016</v>
      </c>
      <c r="L956" t="s">
        <v>27</v>
      </c>
      <c r="N956" s="230"/>
      <c r="AG956" t="s">
        <v>2221</v>
      </c>
      <c r="AL956" s="230"/>
      <c r="AM956" s="230"/>
      <c r="AN956" s="230"/>
      <c r="AP956" t="s">
        <v>689</v>
      </c>
    </row>
    <row r="957" spans="1:49" customFormat="1" ht="15" x14ac:dyDescent="0.25">
      <c r="A957">
        <v>427386</v>
      </c>
      <c r="B957" t="s">
        <v>2010</v>
      </c>
      <c r="C957" t="s">
        <v>244</v>
      </c>
      <c r="D957" t="s">
        <v>435</v>
      </c>
      <c r="E957" t="s">
        <v>79</v>
      </c>
      <c r="F957" s="148">
        <v>36617</v>
      </c>
      <c r="G957" t="s">
        <v>27</v>
      </c>
      <c r="H957" t="s">
        <v>24</v>
      </c>
      <c r="I957" t="s">
        <v>712</v>
      </c>
      <c r="J957" t="s">
        <v>23</v>
      </c>
      <c r="K957">
        <v>2017</v>
      </c>
      <c r="L957" t="s">
        <v>27</v>
      </c>
      <c r="M957" t="s">
        <v>27</v>
      </c>
      <c r="N957" s="230"/>
      <c r="AG957" t="s">
        <v>2221</v>
      </c>
      <c r="AI957">
        <v>938774758</v>
      </c>
      <c r="AK957" t="s">
        <v>2286</v>
      </c>
      <c r="AL957" s="230"/>
      <c r="AM957" s="230"/>
      <c r="AN957" s="230"/>
      <c r="AP957" t="s">
        <v>689</v>
      </c>
      <c r="AW957">
        <v>1010567478</v>
      </c>
    </row>
    <row r="958" spans="1:49" customFormat="1" ht="15" x14ac:dyDescent="0.25">
      <c r="A958">
        <v>427391</v>
      </c>
      <c r="B958" t="s">
        <v>2011</v>
      </c>
      <c r="C958" t="s">
        <v>356</v>
      </c>
      <c r="D958" t="s">
        <v>325</v>
      </c>
      <c r="E958" t="s">
        <v>79</v>
      </c>
      <c r="F958" s="148">
        <v>35650</v>
      </c>
      <c r="G958" t="s">
        <v>27</v>
      </c>
      <c r="H958" t="s">
        <v>24</v>
      </c>
      <c r="I958" t="s">
        <v>769</v>
      </c>
      <c r="L958" t="s">
        <v>76</v>
      </c>
      <c r="N958" s="230"/>
      <c r="AG958" t="s">
        <v>2221</v>
      </c>
      <c r="AI958">
        <v>935307491</v>
      </c>
      <c r="AL958" s="230"/>
      <c r="AM958" s="230"/>
      <c r="AN958" s="230"/>
      <c r="AW958">
        <v>14050006331</v>
      </c>
    </row>
    <row r="959" spans="1:49" customFormat="1" ht="15" x14ac:dyDescent="0.25">
      <c r="A959">
        <v>427402</v>
      </c>
      <c r="B959" t="s">
        <v>2012</v>
      </c>
      <c r="C959" t="s">
        <v>297</v>
      </c>
      <c r="D959" t="s">
        <v>1912</v>
      </c>
      <c r="E959" t="s">
        <v>78</v>
      </c>
      <c r="F959" s="148">
        <v>36846</v>
      </c>
      <c r="I959" t="s">
        <v>712</v>
      </c>
      <c r="N959" s="230"/>
      <c r="AL959" s="230"/>
      <c r="AM959" s="230"/>
      <c r="AN959" s="230"/>
    </row>
    <row r="960" spans="1:49" customFormat="1" ht="15" x14ac:dyDescent="0.25">
      <c r="A960">
        <v>427410</v>
      </c>
      <c r="B960" t="s">
        <v>2013</v>
      </c>
      <c r="C960" t="s">
        <v>403</v>
      </c>
      <c r="D960" t="s">
        <v>2014</v>
      </c>
      <c r="E960" t="s">
        <v>79</v>
      </c>
      <c r="F960" s="148">
        <v>36739</v>
      </c>
      <c r="G960" t="s">
        <v>890</v>
      </c>
      <c r="H960" t="s">
        <v>24</v>
      </c>
      <c r="I960" t="s">
        <v>712</v>
      </c>
      <c r="J960" t="s">
        <v>25</v>
      </c>
      <c r="K960">
        <v>2018</v>
      </c>
      <c r="L960" t="s">
        <v>39</v>
      </c>
      <c r="M960" t="s">
        <v>39</v>
      </c>
      <c r="N960" s="230"/>
      <c r="AG960" t="s">
        <v>2221</v>
      </c>
      <c r="AI960">
        <v>981930461</v>
      </c>
      <c r="AL960" s="230"/>
      <c r="AM960" s="230"/>
      <c r="AN960" s="230"/>
      <c r="AW960">
        <v>3310019722</v>
      </c>
    </row>
    <row r="961" spans="1:49" customFormat="1" ht="15" x14ac:dyDescent="0.25">
      <c r="A961">
        <v>427419</v>
      </c>
      <c r="B961" t="s">
        <v>2015</v>
      </c>
      <c r="C961" t="s">
        <v>605</v>
      </c>
      <c r="D961" t="s">
        <v>2016</v>
      </c>
      <c r="E961" t="s">
        <v>79</v>
      </c>
      <c r="F961" s="148">
        <v>32372</v>
      </c>
      <c r="G961" t="s">
        <v>27</v>
      </c>
      <c r="H961" t="s">
        <v>24</v>
      </c>
      <c r="I961" t="s">
        <v>712</v>
      </c>
      <c r="J961" t="s">
        <v>25</v>
      </c>
      <c r="K961">
        <v>2006</v>
      </c>
      <c r="L961" t="s">
        <v>27</v>
      </c>
      <c r="M961" t="s">
        <v>27</v>
      </c>
      <c r="N961" s="230"/>
      <c r="AG961" t="s">
        <v>2221</v>
      </c>
      <c r="AI961">
        <v>930631045</v>
      </c>
      <c r="AK961" t="s">
        <v>2275</v>
      </c>
      <c r="AL961" s="230"/>
      <c r="AM961" s="230"/>
      <c r="AN961" s="230"/>
      <c r="AW961">
        <v>1020112939</v>
      </c>
    </row>
    <row r="962" spans="1:49" customFormat="1" ht="15" x14ac:dyDescent="0.25">
      <c r="A962">
        <v>427420</v>
      </c>
      <c r="B962" t="s">
        <v>2017</v>
      </c>
      <c r="C962" t="s">
        <v>471</v>
      </c>
      <c r="D962" t="s">
        <v>1820</v>
      </c>
      <c r="E962" t="s">
        <v>79</v>
      </c>
      <c r="F962" s="148">
        <v>35452</v>
      </c>
      <c r="G962" t="s">
        <v>243</v>
      </c>
      <c r="H962" t="s">
        <v>24</v>
      </c>
      <c r="I962" t="s">
        <v>712</v>
      </c>
      <c r="J962" t="s">
        <v>25</v>
      </c>
      <c r="K962">
        <v>2016</v>
      </c>
      <c r="L962" t="s">
        <v>39</v>
      </c>
      <c r="M962" t="s">
        <v>39</v>
      </c>
      <c r="N962" s="230"/>
      <c r="AG962" t="s">
        <v>2221</v>
      </c>
      <c r="AI962">
        <v>951230118</v>
      </c>
      <c r="AL962" s="230"/>
      <c r="AM962" s="230"/>
      <c r="AN962" s="230"/>
      <c r="AP962" t="s">
        <v>689</v>
      </c>
      <c r="AW962">
        <v>3060034218</v>
      </c>
    </row>
    <row r="963" spans="1:49" customFormat="1" ht="15" x14ac:dyDescent="0.25">
      <c r="A963">
        <v>427422</v>
      </c>
      <c r="B963" t="s">
        <v>2018</v>
      </c>
      <c r="C963" t="s">
        <v>2019</v>
      </c>
      <c r="D963" t="s">
        <v>2020</v>
      </c>
      <c r="E963" t="s">
        <v>79</v>
      </c>
      <c r="F963" s="148">
        <v>31048</v>
      </c>
      <c r="G963" t="s">
        <v>2021</v>
      </c>
      <c r="H963" t="s">
        <v>24</v>
      </c>
      <c r="I963" t="s">
        <v>712</v>
      </c>
      <c r="J963" t="s">
        <v>23</v>
      </c>
      <c r="K963">
        <v>2003</v>
      </c>
      <c r="L963" t="s">
        <v>532</v>
      </c>
      <c r="M963" t="s">
        <v>49</v>
      </c>
      <c r="N963" s="230"/>
      <c r="AG963" t="s">
        <v>2221</v>
      </c>
      <c r="AI963">
        <v>936937406</v>
      </c>
      <c r="AK963" t="s">
        <v>2397</v>
      </c>
      <c r="AL963" s="230"/>
      <c r="AM963" s="230"/>
      <c r="AN963" s="230"/>
      <c r="AW963">
        <v>5010221292</v>
      </c>
    </row>
    <row r="964" spans="1:49" customFormat="1" ht="15" x14ac:dyDescent="0.25">
      <c r="A964">
        <v>427425</v>
      </c>
      <c r="B964" t="s">
        <v>2022</v>
      </c>
      <c r="C964" t="s">
        <v>2023</v>
      </c>
      <c r="D964" t="s">
        <v>294</v>
      </c>
      <c r="E964" t="s">
        <v>78</v>
      </c>
      <c r="F964" s="148">
        <v>32490</v>
      </c>
      <c r="G964" t="s">
        <v>27</v>
      </c>
      <c r="H964" t="s">
        <v>24</v>
      </c>
      <c r="I964" t="s">
        <v>712</v>
      </c>
      <c r="J964" t="s">
        <v>25</v>
      </c>
      <c r="K964">
        <v>2007</v>
      </c>
      <c r="L964" t="s">
        <v>76</v>
      </c>
      <c r="M964" t="s">
        <v>27</v>
      </c>
      <c r="N964" s="230"/>
      <c r="AG964" t="s">
        <v>2239</v>
      </c>
      <c r="AI964">
        <v>998994680</v>
      </c>
      <c r="AK964" t="s">
        <v>27</v>
      </c>
      <c r="AL964" s="230"/>
      <c r="AM964" s="230"/>
      <c r="AN964" s="230"/>
      <c r="AP964" t="s">
        <v>689</v>
      </c>
      <c r="AW964">
        <v>1020044249</v>
      </c>
    </row>
    <row r="965" spans="1:49" customFormat="1" ht="15" x14ac:dyDescent="0.25">
      <c r="A965">
        <v>427430</v>
      </c>
      <c r="B965" t="s">
        <v>2024</v>
      </c>
      <c r="C965" t="s">
        <v>893</v>
      </c>
      <c r="D965" t="s">
        <v>435</v>
      </c>
      <c r="E965" t="s">
        <v>79</v>
      </c>
      <c r="F965" s="148">
        <v>35219</v>
      </c>
      <c r="G965" t="s">
        <v>243</v>
      </c>
      <c r="H965" t="s">
        <v>24</v>
      </c>
      <c r="I965" t="s">
        <v>712</v>
      </c>
      <c r="J965" t="s">
        <v>25</v>
      </c>
      <c r="K965">
        <v>2015</v>
      </c>
      <c r="L965" t="s">
        <v>27</v>
      </c>
      <c r="M965" t="s">
        <v>27</v>
      </c>
      <c r="N965" s="230"/>
      <c r="AG965" t="s">
        <v>2221</v>
      </c>
      <c r="AI965">
        <v>934656798</v>
      </c>
      <c r="AK965" t="s">
        <v>2325</v>
      </c>
      <c r="AL965" s="230"/>
      <c r="AM965" s="230"/>
      <c r="AN965" s="230"/>
      <c r="AW965">
        <v>1010805814</v>
      </c>
    </row>
    <row r="966" spans="1:49" customFormat="1" ht="15" x14ac:dyDescent="0.25">
      <c r="A966">
        <v>427440</v>
      </c>
      <c r="B966" t="s">
        <v>2025</v>
      </c>
      <c r="C966" t="s">
        <v>468</v>
      </c>
      <c r="D966" t="s">
        <v>265</v>
      </c>
      <c r="E966" t="s">
        <v>79</v>
      </c>
      <c r="F966" s="148">
        <v>35882</v>
      </c>
      <c r="G966" t="s">
        <v>27</v>
      </c>
      <c r="H966" t="s">
        <v>24</v>
      </c>
      <c r="I966" t="s">
        <v>712</v>
      </c>
      <c r="J966" t="s">
        <v>25</v>
      </c>
      <c r="K966">
        <v>2018</v>
      </c>
      <c r="L966" t="s">
        <v>27</v>
      </c>
      <c r="M966" t="s">
        <v>27</v>
      </c>
      <c r="N966" s="230"/>
      <c r="AG966" t="s">
        <v>2221</v>
      </c>
      <c r="AI966">
        <v>935433211</v>
      </c>
      <c r="AL966" s="230"/>
      <c r="AM966" s="230"/>
      <c r="AN966" s="230"/>
      <c r="AW966">
        <v>1010536047</v>
      </c>
    </row>
    <row r="967" spans="1:49" customFormat="1" ht="15" x14ac:dyDescent="0.25">
      <c r="A967">
        <v>427450</v>
      </c>
      <c r="B967" t="s">
        <v>2026</v>
      </c>
      <c r="C967" t="s">
        <v>257</v>
      </c>
      <c r="D967" t="s">
        <v>267</v>
      </c>
      <c r="E967" t="s">
        <v>78</v>
      </c>
      <c r="F967" s="148">
        <v>36385</v>
      </c>
      <c r="G967" t="s">
        <v>1963</v>
      </c>
      <c r="H967" t="s">
        <v>24</v>
      </c>
      <c r="I967" t="s">
        <v>712</v>
      </c>
      <c r="J967" t="s">
        <v>23</v>
      </c>
      <c r="K967">
        <v>2017</v>
      </c>
      <c r="L967" t="s">
        <v>76</v>
      </c>
      <c r="N967" s="230"/>
      <c r="AL967" s="230"/>
      <c r="AM967" s="230"/>
      <c r="AN967" s="230"/>
      <c r="AP967" t="s">
        <v>689</v>
      </c>
      <c r="AW967">
        <v>14030074472</v>
      </c>
    </row>
    <row r="968" spans="1:49" customFormat="1" ht="15" x14ac:dyDescent="0.25">
      <c r="A968">
        <v>427465</v>
      </c>
      <c r="B968" t="s">
        <v>2028</v>
      </c>
      <c r="C968" t="s">
        <v>518</v>
      </c>
      <c r="D968" t="s">
        <v>559</v>
      </c>
      <c r="E968" t="s">
        <v>78</v>
      </c>
      <c r="F968" s="148">
        <v>36892</v>
      </c>
      <c r="G968" t="s">
        <v>27</v>
      </c>
      <c r="H968" t="s">
        <v>24</v>
      </c>
      <c r="I968" t="s">
        <v>712</v>
      </c>
      <c r="J968" t="s">
        <v>23</v>
      </c>
      <c r="K968">
        <v>2018</v>
      </c>
      <c r="L968" t="s">
        <v>27</v>
      </c>
      <c r="M968" t="s">
        <v>27</v>
      </c>
      <c r="N968" s="230"/>
      <c r="AL968" s="230"/>
      <c r="AM968" s="230"/>
      <c r="AN968" s="230"/>
      <c r="AW968">
        <v>1020313555</v>
      </c>
    </row>
    <row r="969" spans="1:49" customFormat="1" ht="15" x14ac:dyDescent="0.25">
      <c r="A969">
        <v>427469</v>
      </c>
      <c r="B969" t="s">
        <v>666</v>
      </c>
      <c r="C969" t="s">
        <v>2029</v>
      </c>
      <c r="D969" t="s">
        <v>422</v>
      </c>
      <c r="E969" t="s">
        <v>78</v>
      </c>
      <c r="F969" s="148">
        <v>0</v>
      </c>
      <c r="I969" t="s">
        <v>712</v>
      </c>
      <c r="N969" s="230"/>
      <c r="AL969" s="230"/>
      <c r="AM969" s="230"/>
      <c r="AN969" s="230"/>
    </row>
    <row r="970" spans="1:49" customFormat="1" ht="15" x14ac:dyDescent="0.25">
      <c r="A970">
        <v>427484</v>
      </c>
      <c r="B970" t="s">
        <v>2030</v>
      </c>
      <c r="C970" t="s">
        <v>481</v>
      </c>
      <c r="D970" t="s">
        <v>1209</v>
      </c>
      <c r="E970" t="s">
        <v>78</v>
      </c>
      <c r="F970" s="148">
        <v>36696</v>
      </c>
      <c r="G970" t="s">
        <v>439</v>
      </c>
      <c r="H970" t="s">
        <v>24</v>
      </c>
      <c r="I970" t="s">
        <v>712</v>
      </c>
      <c r="J970" t="s">
        <v>25</v>
      </c>
      <c r="K970">
        <v>2018</v>
      </c>
      <c r="L970" t="s">
        <v>39</v>
      </c>
      <c r="N970" s="230"/>
      <c r="AI970">
        <v>938899027</v>
      </c>
      <c r="AK970" t="s">
        <v>27</v>
      </c>
      <c r="AL970" s="230"/>
      <c r="AM970" s="230"/>
      <c r="AN970" s="230"/>
      <c r="AW970">
        <v>12110027158</v>
      </c>
    </row>
    <row r="971" spans="1:49" customFormat="1" ht="15" x14ac:dyDescent="0.25">
      <c r="A971">
        <v>427495</v>
      </c>
      <c r="B971" t="s">
        <v>2031</v>
      </c>
      <c r="C971" t="s">
        <v>2032</v>
      </c>
      <c r="D971" t="s">
        <v>271</v>
      </c>
      <c r="E971" t="s">
        <v>78</v>
      </c>
      <c r="F971" s="148">
        <v>36892</v>
      </c>
      <c r="G971" t="s">
        <v>1048</v>
      </c>
      <c r="H971" t="s">
        <v>24</v>
      </c>
      <c r="I971" t="s">
        <v>712</v>
      </c>
      <c r="J971" t="s">
        <v>25</v>
      </c>
      <c r="K971">
        <v>2018</v>
      </c>
      <c r="L971" t="s">
        <v>39</v>
      </c>
      <c r="M971" t="s">
        <v>39</v>
      </c>
      <c r="N971" s="230"/>
      <c r="AI971">
        <v>991076535</v>
      </c>
      <c r="AK971" t="s">
        <v>848</v>
      </c>
      <c r="AL971" s="230"/>
      <c r="AM971" s="230"/>
      <c r="AN971" s="230"/>
      <c r="AP971" t="s">
        <v>689</v>
      </c>
      <c r="AW971">
        <v>3110037542</v>
      </c>
    </row>
    <row r="972" spans="1:49" customFormat="1" ht="15" x14ac:dyDescent="0.25">
      <c r="A972">
        <v>427500</v>
      </c>
      <c r="B972" t="s">
        <v>2033</v>
      </c>
      <c r="C972" t="s">
        <v>257</v>
      </c>
      <c r="D972" t="s">
        <v>2034</v>
      </c>
      <c r="E972" t="s">
        <v>78</v>
      </c>
      <c r="F972" s="148">
        <v>30454</v>
      </c>
      <c r="G972" t="s">
        <v>27</v>
      </c>
      <c r="H972" t="s">
        <v>24</v>
      </c>
      <c r="I972" t="s">
        <v>712</v>
      </c>
      <c r="J972" t="s">
        <v>23</v>
      </c>
      <c r="K972">
        <v>2001</v>
      </c>
      <c r="L972" t="s">
        <v>27</v>
      </c>
      <c r="N972" s="230"/>
      <c r="AG972" t="s">
        <v>2398</v>
      </c>
      <c r="AI972">
        <v>935211844</v>
      </c>
      <c r="AK972" t="s">
        <v>2399</v>
      </c>
      <c r="AL972" s="230"/>
      <c r="AM972" s="230"/>
      <c r="AN972" s="230"/>
      <c r="AW972">
        <v>10110032410</v>
      </c>
    </row>
    <row r="973" spans="1:49" customFormat="1" ht="15" x14ac:dyDescent="0.25">
      <c r="A973">
        <v>427503</v>
      </c>
      <c r="B973" t="s">
        <v>2035</v>
      </c>
      <c r="C973" t="s">
        <v>248</v>
      </c>
      <c r="D973" t="s">
        <v>589</v>
      </c>
      <c r="E973" t="s">
        <v>79</v>
      </c>
      <c r="F973" s="148">
        <v>32314</v>
      </c>
      <c r="G973" t="s">
        <v>27</v>
      </c>
      <c r="H973" t="s">
        <v>24</v>
      </c>
      <c r="I973" t="s">
        <v>712</v>
      </c>
      <c r="J973" t="s">
        <v>25</v>
      </c>
      <c r="K973">
        <v>2006</v>
      </c>
      <c r="L973" t="s">
        <v>27</v>
      </c>
      <c r="M973" t="s">
        <v>27</v>
      </c>
      <c r="N973" s="230"/>
      <c r="AG973" t="s">
        <v>2221</v>
      </c>
      <c r="AI973">
        <v>930124576</v>
      </c>
      <c r="AL973" s="230"/>
      <c r="AM973" s="230"/>
      <c r="AN973" s="230"/>
      <c r="AP973" t="s">
        <v>689</v>
      </c>
      <c r="AW973">
        <v>1030132303</v>
      </c>
    </row>
    <row r="974" spans="1:49" customFormat="1" ht="15" x14ac:dyDescent="0.25">
      <c r="A974">
        <v>427511</v>
      </c>
      <c r="B974" t="s">
        <v>2036</v>
      </c>
      <c r="C974" t="s">
        <v>635</v>
      </c>
      <c r="D974" t="s">
        <v>648</v>
      </c>
      <c r="E974" t="s">
        <v>79</v>
      </c>
      <c r="F974" s="148">
        <v>32490</v>
      </c>
      <c r="G974" t="s">
        <v>27</v>
      </c>
      <c r="H974" t="s">
        <v>24</v>
      </c>
      <c r="I974" t="s">
        <v>712</v>
      </c>
      <c r="J974" t="s">
        <v>23</v>
      </c>
      <c r="K974">
        <v>2006</v>
      </c>
      <c r="L974" t="s">
        <v>27</v>
      </c>
      <c r="M974" t="s">
        <v>27</v>
      </c>
      <c r="N974" s="230"/>
      <c r="AG974" t="s">
        <v>2221</v>
      </c>
      <c r="AI974">
        <v>944924662</v>
      </c>
      <c r="AL974" s="230"/>
      <c r="AM974" s="230"/>
      <c r="AN974" s="230"/>
      <c r="AP974" t="s">
        <v>689</v>
      </c>
      <c r="AW974">
        <v>1030035025</v>
      </c>
    </row>
    <row r="975" spans="1:49" customFormat="1" ht="15" x14ac:dyDescent="0.25">
      <c r="A975">
        <v>427517</v>
      </c>
      <c r="B975" t="s">
        <v>2037</v>
      </c>
      <c r="C975" t="s">
        <v>251</v>
      </c>
      <c r="D975" t="s">
        <v>359</v>
      </c>
      <c r="E975" t="s">
        <v>78</v>
      </c>
      <c r="F975" s="148">
        <v>36558</v>
      </c>
      <c r="G975" t="s">
        <v>27</v>
      </c>
      <c r="H975" t="s">
        <v>24</v>
      </c>
      <c r="I975" t="s">
        <v>712</v>
      </c>
      <c r="J975" t="s">
        <v>25</v>
      </c>
      <c r="K975">
        <v>2018</v>
      </c>
      <c r="L975" t="s">
        <v>39</v>
      </c>
      <c r="N975" s="230"/>
      <c r="AL975" s="230"/>
      <c r="AM975" s="230"/>
      <c r="AN975" s="230"/>
      <c r="AW975">
        <v>90010250600</v>
      </c>
    </row>
    <row r="976" spans="1:49" customFormat="1" ht="15" x14ac:dyDescent="0.25">
      <c r="A976">
        <v>427519</v>
      </c>
      <c r="B976" t="s">
        <v>2038</v>
      </c>
      <c r="C976" t="s">
        <v>2039</v>
      </c>
      <c r="D976" t="s">
        <v>588</v>
      </c>
      <c r="E976" t="s">
        <v>79</v>
      </c>
      <c r="F976" s="148">
        <v>36765</v>
      </c>
      <c r="G976" t="s">
        <v>2040</v>
      </c>
      <c r="H976" t="s">
        <v>24</v>
      </c>
      <c r="I976" t="s">
        <v>712</v>
      </c>
      <c r="J976" t="s">
        <v>25</v>
      </c>
      <c r="K976">
        <v>2018</v>
      </c>
      <c r="L976" t="s">
        <v>74</v>
      </c>
      <c r="N976" s="230"/>
      <c r="AG976" t="s">
        <v>2221</v>
      </c>
      <c r="AI976">
        <v>946714280</v>
      </c>
      <c r="AK976" t="s">
        <v>74</v>
      </c>
      <c r="AL976" s="230"/>
      <c r="AM976" s="230"/>
      <c r="AN976" s="230"/>
      <c r="AP976" t="s">
        <v>689</v>
      </c>
      <c r="AW976">
        <v>13080009454</v>
      </c>
    </row>
    <row r="977" spans="1:49" customFormat="1" ht="15" x14ac:dyDescent="0.25">
      <c r="A977">
        <v>427520</v>
      </c>
      <c r="B977" t="s">
        <v>2041</v>
      </c>
      <c r="C977" t="s">
        <v>297</v>
      </c>
      <c r="D977" t="s">
        <v>380</v>
      </c>
      <c r="E977" t="s">
        <v>78</v>
      </c>
      <c r="F977" s="148">
        <v>35435</v>
      </c>
      <c r="G977" t="s">
        <v>27</v>
      </c>
      <c r="H977" t="s">
        <v>37</v>
      </c>
      <c r="I977" t="s">
        <v>712</v>
      </c>
      <c r="J977" t="s">
        <v>23</v>
      </c>
      <c r="K977">
        <v>2015</v>
      </c>
      <c r="L977" t="s">
        <v>27</v>
      </c>
      <c r="M977" t="s">
        <v>679</v>
      </c>
      <c r="N977" s="230"/>
      <c r="AG977" t="s">
        <v>2221</v>
      </c>
      <c r="AL977" s="230"/>
      <c r="AM977" s="230"/>
      <c r="AN977" s="230"/>
    </row>
    <row r="978" spans="1:49" customFormat="1" ht="15" x14ac:dyDescent="0.25">
      <c r="A978">
        <v>427534</v>
      </c>
      <c r="B978" t="s">
        <v>2042</v>
      </c>
      <c r="C978" t="s">
        <v>244</v>
      </c>
      <c r="D978" t="s">
        <v>2043</v>
      </c>
      <c r="E978" t="s">
        <v>79</v>
      </c>
      <c r="F978" s="148">
        <v>36683</v>
      </c>
      <c r="G978" t="s">
        <v>532</v>
      </c>
      <c r="H978" t="s">
        <v>24</v>
      </c>
      <c r="I978" t="s">
        <v>712</v>
      </c>
      <c r="J978" t="s">
        <v>23</v>
      </c>
      <c r="K978">
        <v>2018</v>
      </c>
      <c r="L978" t="s">
        <v>27</v>
      </c>
      <c r="M978" t="s">
        <v>49</v>
      </c>
      <c r="N978" s="230"/>
      <c r="AG978" t="s">
        <v>2221</v>
      </c>
      <c r="AL978" s="230"/>
      <c r="AM978" s="230"/>
      <c r="AN978" s="230"/>
      <c r="AW978">
        <v>5190032187</v>
      </c>
    </row>
    <row r="979" spans="1:49" customFormat="1" ht="15" x14ac:dyDescent="0.25">
      <c r="A979">
        <v>427548</v>
      </c>
      <c r="B979" t="s">
        <v>2044</v>
      </c>
      <c r="C979" t="s">
        <v>2045</v>
      </c>
      <c r="D979" t="s">
        <v>466</v>
      </c>
      <c r="E979" t="s">
        <v>79</v>
      </c>
      <c r="F979" s="148">
        <v>36679</v>
      </c>
      <c r="G979" t="s">
        <v>27</v>
      </c>
      <c r="H979" t="s">
        <v>24</v>
      </c>
      <c r="I979" t="s">
        <v>769</v>
      </c>
      <c r="J979" t="s">
        <v>25</v>
      </c>
      <c r="K979">
        <v>2018</v>
      </c>
      <c r="L979" t="s">
        <v>39</v>
      </c>
      <c r="M979" t="s">
        <v>27</v>
      </c>
      <c r="N979" s="230"/>
      <c r="AG979" t="s">
        <v>2221</v>
      </c>
      <c r="AI979">
        <v>988535523</v>
      </c>
      <c r="AK979" t="s">
        <v>402</v>
      </c>
      <c r="AL979" s="230"/>
      <c r="AM979" s="230"/>
      <c r="AN979" s="230"/>
      <c r="AW979">
        <v>1030455329</v>
      </c>
    </row>
    <row r="980" spans="1:49" customFormat="1" ht="15" x14ac:dyDescent="0.25">
      <c r="A980">
        <v>427567</v>
      </c>
      <c r="B980" t="s">
        <v>2046</v>
      </c>
      <c r="C980" t="s">
        <v>278</v>
      </c>
      <c r="D980" t="s">
        <v>2047</v>
      </c>
      <c r="E980" t="s">
        <v>78</v>
      </c>
      <c r="F980" s="148">
        <v>29261</v>
      </c>
      <c r="G980" t="s">
        <v>1121</v>
      </c>
      <c r="H980" t="s">
        <v>24</v>
      </c>
      <c r="I980" t="s">
        <v>712</v>
      </c>
      <c r="J980" t="s">
        <v>25</v>
      </c>
      <c r="K980">
        <v>1999</v>
      </c>
      <c r="L980" t="s">
        <v>27</v>
      </c>
      <c r="N980" s="230"/>
      <c r="AL980" s="230"/>
      <c r="AM980" s="230"/>
      <c r="AN980" s="230"/>
      <c r="AP980" t="s">
        <v>689</v>
      </c>
    </row>
    <row r="981" spans="1:49" customFormat="1" ht="15" x14ac:dyDescent="0.25">
      <c r="A981">
        <v>427593</v>
      </c>
      <c r="B981" t="s">
        <v>2048</v>
      </c>
      <c r="C981" t="s">
        <v>732</v>
      </c>
      <c r="D981" t="s">
        <v>761</v>
      </c>
      <c r="E981" t="s">
        <v>78</v>
      </c>
      <c r="F981" s="148">
        <v>32413</v>
      </c>
      <c r="G981" t="s">
        <v>27</v>
      </c>
      <c r="H981" t="s">
        <v>24</v>
      </c>
      <c r="I981" t="s">
        <v>712</v>
      </c>
      <c r="J981" t="s">
        <v>25</v>
      </c>
      <c r="K981">
        <v>2006</v>
      </c>
      <c r="L981" t="s">
        <v>27</v>
      </c>
      <c r="N981" s="230"/>
      <c r="AL981" s="230"/>
      <c r="AM981" s="230"/>
      <c r="AN981" s="230"/>
    </row>
    <row r="982" spans="1:49" customFormat="1" ht="15" x14ac:dyDescent="0.25">
      <c r="A982">
        <v>427608</v>
      </c>
      <c r="B982" t="s">
        <v>2049</v>
      </c>
      <c r="C982" t="s">
        <v>373</v>
      </c>
      <c r="D982" t="s">
        <v>496</v>
      </c>
      <c r="E982" t="s">
        <v>78</v>
      </c>
      <c r="F982" s="148">
        <v>36161</v>
      </c>
      <c r="G982" t="s">
        <v>27</v>
      </c>
      <c r="H982" t="s">
        <v>24</v>
      </c>
      <c r="I982" t="s">
        <v>712</v>
      </c>
      <c r="J982" t="s">
        <v>23</v>
      </c>
      <c r="K982">
        <v>2016</v>
      </c>
      <c r="L982" t="s">
        <v>39</v>
      </c>
      <c r="M982" t="s">
        <v>39</v>
      </c>
      <c r="N982" s="230"/>
      <c r="AG982" t="s">
        <v>2245</v>
      </c>
      <c r="AI982">
        <v>936928546</v>
      </c>
      <c r="AK982" t="s">
        <v>627</v>
      </c>
      <c r="AL982" s="230"/>
      <c r="AM982" s="230"/>
      <c r="AN982" s="230"/>
      <c r="AW982">
        <v>3300042169</v>
      </c>
    </row>
    <row r="983" spans="1:49" customFormat="1" ht="15" x14ac:dyDescent="0.25">
      <c r="A983">
        <v>427624</v>
      </c>
      <c r="B983" t="s">
        <v>2050</v>
      </c>
      <c r="C983" t="s">
        <v>1542</v>
      </c>
      <c r="D983" t="s">
        <v>424</v>
      </c>
      <c r="E983" t="s">
        <v>79</v>
      </c>
      <c r="F983" s="148">
        <v>36897</v>
      </c>
      <c r="G983" t="s">
        <v>74</v>
      </c>
      <c r="H983" t="s">
        <v>24</v>
      </c>
      <c r="I983" t="s">
        <v>712</v>
      </c>
      <c r="J983" t="s">
        <v>25</v>
      </c>
      <c r="K983">
        <v>2018</v>
      </c>
      <c r="L983" t="s">
        <v>27</v>
      </c>
      <c r="N983" s="230"/>
      <c r="AG983" t="s">
        <v>2221</v>
      </c>
      <c r="AI983">
        <v>996020761</v>
      </c>
      <c r="AK983" t="s">
        <v>74</v>
      </c>
      <c r="AL983" s="230"/>
      <c r="AM983" s="230"/>
      <c r="AN983" s="230"/>
      <c r="AP983" t="s">
        <v>689</v>
      </c>
      <c r="AW983">
        <v>13020037165</v>
      </c>
    </row>
    <row r="984" spans="1:49" customFormat="1" ht="15" x14ac:dyDescent="0.25">
      <c r="A984">
        <v>427626</v>
      </c>
      <c r="B984" t="s">
        <v>2051</v>
      </c>
      <c r="C984" t="s">
        <v>257</v>
      </c>
      <c r="D984" t="s">
        <v>266</v>
      </c>
      <c r="E984" t="s">
        <v>79</v>
      </c>
      <c r="F984" s="148">
        <v>36073</v>
      </c>
      <c r="G984" t="s">
        <v>27</v>
      </c>
      <c r="H984" t="s">
        <v>24</v>
      </c>
      <c r="I984" t="s">
        <v>712</v>
      </c>
      <c r="J984" t="s">
        <v>25</v>
      </c>
      <c r="K984">
        <v>2018</v>
      </c>
      <c r="L984" t="s">
        <v>39</v>
      </c>
      <c r="M984" t="s">
        <v>27</v>
      </c>
      <c r="N984" s="230"/>
      <c r="AG984" t="s">
        <v>2221</v>
      </c>
      <c r="AI984">
        <v>967149675</v>
      </c>
      <c r="AL984" s="230"/>
      <c r="AM984" s="230"/>
      <c r="AN984" s="230"/>
      <c r="AP984" t="s">
        <v>689</v>
      </c>
      <c r="AW984">
        <v>1010155474</v>
      </c>
    </row>
    <row r="985" spans="1:49" customFormat="1" ht="15" x14ac:dyDescent="0.25">
      <c r="A985">
        <v>427627</v>
      </c>
      <c r="B985" t="s">
        <v>2052</v>
      </c>
      <c r="C985" t="s">
        <v>461</v>
      </c>
      <c r="D985" t="s">
        <v>1716</v>
      </c>
      <c r="E985" t="s">
        <v>79</v>
      </c>
      <c r="F985" s="148">
        <v>34714</v>
      </c>
      <c r="G985" t="s">
        <v>27</v>
      </c>
      <c r="H985" t="s">
        <v>24</v>
      </c>
      <c r="I985" t="s">
        <v>712</v>
      </c>
      <c r="J985" t="s">
        <v>23</v>
      </c>
      <c r="K985">
        <v>2015</v>
      </c>
      <c r="L985" t="s">
        <v>46</v>
      </c>
      <c r="M985" t="s">
        <v>49</v>
      </c>
      <c r="N985" s="230"/>
      <c r="AG985" t="s">
        <v>2221</v>
      </c>
      <c r="AI985">
        <v>935578053</v>
      </c>
      <c r="AK985" t="s">
        <v>27</v>
      </c>
      <c r="AL985" s="230"/>
      <c r="AM985" s="230"/>
      <c r="AN985" s="230"/>
      <c r="AP985" t="s">
        <v>689</v>
      </c>
      <c r="AW985">
        <v>5070026069</v>
      </c>
    </row>
    <row r="986" spans="1:49" customFormat="1" ht="15" x14ac:dyDescent="0.25">
      <c r="A986">
        <v>427630</v>
      </c>
      <c r="B986" t="s">
        <v>2053</v>
      </c>
      <c r="C986" t="s">
        <v>474</v>
      </c>
      <c r="D986" t="s">
        <v>591</v>
      </c>
      <c r="E986" t="s">
        <v>79</v>
      </c>
      <c r="F986" s="148">
        <v>35068</v>
      </c>
      <c r="I986" t="s">
        <v>712</v>
      </c>
      <c r="N986" s="230"/>
      <c r="AL986" s="230"/>
      <c r="AM986" s="230"/>
      <c r="AN986" s="230"/>
      <c r="AP986" t="s">
        <v>689</v>
      </c>
      <c r="AQ986" t="s">
        <v>688</v>
      </c>
    </row>
    <row r="987" spans="1:49" customFormat="1" ht="15" x14ac:dyDescent="0.25">
      <c r="A987">
        <v>427631</v>
      </c>
      <c r="B987" t="s">
        <v>2054</v>
      </c>
      <c r="C987" t="s">
        <v>426</v>
      </c>
      <c r="D987" t="s">
        <v>601</v>
      </c>
      <c r="E987" t="s">
        <v>79</v>
      </c>
      <c r="F987" s="148">
        <v>35578</v>
      </c>
      <c r="G987" t="s">
        <v>2040</v>
      </c>
      <c r="H987" t="s">
        <v>24</v>
      </c>
      <c r="I987" t="s">
        <v>712</v>
      </c>
      <c r="L987" t="s">
        <v>74</v>
      </c>
      <c r="N987" s="230"/>
      <c r="AG987" t="s">
        <v>2221</v>
      </c>
      <c r="AL987" s="230"/>
      <c r="AM987" s="230"/>
      <c r="AN987" s="230"/>
    </row>
    <row r="988" spans="1:49" customFormat="1" ht="15" x14ac:dyDescent="0.25">
      <c r="A988">
        <v>427635</v>
      </c>
      <c r="B988" t="s">
        <v>2055</v>
      </c>
      <c r="C988" t="s">
        <v>257</v>
      </c>
      <c r="D988" t="s">
        <v>875</v>
      </c>
      <c r="E988" t="s">
        <v>79</v>
      </c>
      <c r="F988" s="148">
        <v>36437</v>
      </c>
      <c r="G988" t="s">
        <v>27</v>
      </c>
      <c r="H988" t="s">
        <v>24</v>
      </c>
      <c r="I988" t="s">
        <v>712</v>
      </c>
      <c r="J988" t="s">
        <v>25</v>
      </c>
      <c r="K988">
        <v>2018</v>
      </c>
      <c r="L988" t="s">
        <v>27</v>
      </c>
      <c r="N988" s="230"/>
      <c r="AG988" t="s">
        <v>2221</v>
      </c>
      <c r="AL988" s="230"/>
      <c r="AM988" s="230"/>
      <c r="AN988" s="230"/>
      <c r="AP988" t="s">
        <v>689</v>
      </c>
    </row>
    <row r="989" spans="1:49" customFormat="1" ht="15" x14ac:dyDescent="0.25">
      <c r="A989">
        <v>427638</v>
      </c>
      <c r="B989" t="s">
        <v>2056</v>
      </c>
      <c r="C989" t="s">
        <v>423</v>
      </c>
      <c r="D989" t="s">
        <v>2057</v>
      </c>
      <c r="E989" t="s">
        <v>79</v>
      </c>
      <c r="F989" s="148">
        <v>31326</v>
      </c>
      <c r="G989" t="s">
        <v>67</v>
      </c>
      <c r="H989" t="s">
        <v>24</v>
      </c>
      <c r="I989" t="s">
        <v>712</v>
      </c>
      <c r="J989" t="s">
        <v>25</v>
      </c>
      <c r="K989">
        <v>2003</v>
      </c>
      <c r="L989" t="s">
        <v>67</v>
      </c>
      <c r="M989" t="s">
        <v>67</v>
      </c>
      <c r="N989" s="230"/>
      <c r="AG989" t="s">
        <v>2221</v>
      </c>
      <c r="AI989">
        <v>930851125</v>
      </c>
      <c r="AL989" s="230"/>
      <c r="AM989" s="230"/>
      <c r="AN989" s="230"/>
      <c r="AW989">
        <v>9010049478</v>
      </c>
    </row>
    <row r="990" spans="1:49" customFormat="1" ht="15" x14ac:dyDescent="0.25">
      <c r="A990">
        <v>427644</v>
      </c>
      <c r="B990" t="s">
        <v>2058</v>
      </c>
      <c r="C990" t="s">
        <v>275</v>
      </c>
      <c r="D990" t="s">
        <v>463</v>
      </c>
      <c r="E990" t="s">
        <v>79</v>
      </c>
      <c r="F990" s="148">
        <v>36716</v>
      </c>
      <c r="G990" t="s">
        <v>27</v>
      </c>
      <c r="H990" t="s">
        <v>24</v>
      </c>
      <c r="I990" t="s">
        <v>769</v>
      </c>
      <c r="J990" t="s">
        <v>25</v>
      </c>
      <c r="K990">
        <v>2018</v>
      </c>
      <c r="L990" t="s">
        <v>39</v>
      </c>
      <c r="N990" s="230"/>
      <c r="AG990" t="s">
        <v>2221</v>
      </c>
      <c r="AI990">
        <v>945153465</v>
      </c>
      <c r="AK990" t="s">
        <v>27</v>
      </c>
      <c r="AL990" s="230"/>
      <c r="AM990" s="230"/>
      <c r="AN990" s="230"/>
      <c r="AW990">
        <v>14040049006</v>
      </c>
    </row>
    <row r="991" spans="1:49" customFormat="1" ht="15" x14ac:dyDescent="0.25">
      <c r="A991">
        <v>427645</v>
      </c>
      <c r="B991" t="s">
        <v>2059</v>
      </c>
      <c r="C991" t="s">
        <v>596</v>
      </c>
      <c r="D991" t="s">
        <v>492</v>
      </c>
      <c r="E991" t="s">
        <v>78</v>
      </c>
      <c r="F991" s="148">
        <v>36161</v>
      </c>
      <c r="G991" t="s">
        <v>27</v>
      </c>
      <c r="H991" t="s">
        <v>24</v>
      </c>
      <c r="I991" t="s">
        <v>712</v>
      </c>
      <c r="J991" t="s">
        <v>25</v>
      </c>
      <c r="K991">
        <v>2018</v>
      </c>
      <c r="L991" t="s">
        <v>27</v>
      </c>
      <c r="M991" t="s">
        <v>27</v>
      </c>
      <c r="N991" s="230"/>
      <c r="AG991" t="s">
        <v>2333</v>
      </c>
      <c r="AI991">
        <v>938487800</v>
      </c>
      <c r="AK991" t="s">
        <v>27</v>
      </c>
      <c r="AL991" s="230"/>
      <c r="AM991" s="230"/>
      <c r="AN991" s="230"/>
      <c r="AW991">
        <v>1030248547</v>
      </c>
    </row>
    <row r="992" spans="1:49" customFormat="1" ht="15" x14ac:dyDescent="0.25">
      <c r="A992">
        <v>427647</v>
      </c>
      <c r="B992" t="s">
        <v>2060</v>
      </c>
      <c r="C992" t="s">
        <v>297</v>
      </c>
      <c r="D992" t="s">
        <v>2061</v>
      </c>
      <c r="E992" t="s">
        <v>78</v>
      </c>
      <c r="F992" s="148">
        <v>33244</v>
      </c>
      <c r="G992" t="s">
        <v>2062</v>
      </c>
      <c r="H992" t="s">
        <v>24</v>
      </c>
      <c r="I992" t="s">
        <v>769</v>
      </c>
      <c r="J992" t="s">
        <v>23</v>
      </c>
      <c r="K992">
        <v>2010</v>
      </c>
      <c r="L992" t="s">
        <v>76</v>
      </c>
      <c r="N992" s="230"/>
      <c r="AI992">
        <v>994985344</v>
      </c>
      <c r="AL992" s="230"/>
      <c r="AM992" s="230"/>
      <c r="AN992" s="230"/>
      <c r="AW992">
        <v>14020034177</v>
      </c>
    </row>
    <row r="993" spans="1:49" customFormat="1" ht="15" x14ac:dyDescent="0.25">
      <c r="A993">
        <v>427657</v>
      </c>
      <c r="B993" t="s">
        <v>2063</v>
      </c>
      <c r="C993" t="s">
        <v>2064</v>
      </c>
      <c r="D993" t="s">
        <v>414</v>
      </c>
      <c r="E993" t="s">
        <v>79</v>
      </c>
      <c r="F993" s="148">
        <v>30085</v>
      </c>
      <c r="G993" t="s">
        <v>272</v>
      </c>
      <c r="H993" t="s">
        <v>24</v>
      </c>
      <c r="I993" t="s">
        <v>712</v>
      </c>
      <c r="J993" t="s">
        <v>25</v>
      </c>
      <c r="K993">
        <v>2000</v>
      </c>
      <c r="L993" t="s">
        <v>76</v>
      </c>
      <c r="N993" s="230"/>
      <c r="AG993" t="s">
        <v>2221</v>
      </c>
      <c r="AI993">
        <v>936255123</v>
      </c>
      <c r="AK993" t="s">
        <v>2400</v>
      </c>
      <c r="AL993" s="230"/>
      <c r="AM993" s="230"/>
      <c r="AN993" s="230"/>
      <c r="AW993">
        <v>14060016424</v>
      </c>
    </row>
    <row r="994" spans="1:49" customFormat="1" ht="15" x14ac:dyDescent="0.25">
      <c r="A994">
        <v>427664</v>
      </c>
      <c r="B994" t="s">
        <v>2065</v>
      </c>
      <c r="C994" t="s">
        <v>501</v>
      </c>
      <c r="D994" t="s">
        <v>294</v>
      </c>
      <c r="E994" t="s">
        <v>79</v>
      </c>
      <c r="F994" s="148">
        <v>36046</v>
      </c>
      <c r="G994" t="s">
        <v>329</v>
      </c>
      <c r="H994" t="s">
        <v>24</v>
      </c>
      <c r="I994" t="s">
        <v>712</v>
      </c>
      <c r="J994" t="s">
        <v>23</v>
      </c>
      <c r="K994">
        <v>2016</v>
      </c>
      <c r="L994" t="s">
        <v>74</v>
      </c>
      <c r="N994" s="230"/>
      <c r="O994">
        <v>839</v>
      </c>
      <c r="P994" s="148">
        <v>45742</v>
      </c>
      <c r="Q994">
        <v>50000</v>
      </c>
      <c r="AG994" t="s">
        <v>2221</v>
      </c>
      <c r="AI994">
        <v>933949079</v>
      </c>
      <c r="AK994" t="s">
        <v>27</v>
      </c>
      <c r="AL994" s="230"/>
      <c r="AM994" s="230"/>
      <c r="AN994" s="230"/>
      <c r="AW994">
        <v>14020036801</v>
      </c>
    </row>
    <row r="995" spans="1:49" customFormat="1" ht="15" x14ac:dyDescent="0.25">
      <c r="A995">
        <v>427674</v>
      </c>
      <c r="B995" t="s">
        <v>2066</v>
      </c>
      <c r="C995" t="s">
        <v>1940</v>
      </c>
      <c r="D995" t="s">
        <v>2067</v>
      </c>
      <c r="E995" t="s">
        <v>79</v>
      </c>
      <c r="F995" s="148">
        <v>0</v>
      </c>
      <c r="G995" t="s">
        <v>27</v>
      </c>
      <c r="H995" t="s">
        <v>24</v>
      </c>
      <c r="I995" t="s">
        <v>712</v>
      </c>
      <c r="J995" t="s">
        <v>23</v>
      </c>
      <c r="K995">
        <v>2018</v>
      </c>
      <c r="L995" t="s">
        <v>39</v>
      </c>
      <c r="M995" t="s">
        <v>27</v>
      </c>
      <c r="N995" s="230"/>
      <c r="AG995" t="s">
        <v>2221</v>
      </c>
      <c r="AL995" s="230"/>
      <c r="AM995" s="230"/>
      <c r="AN995" s="230"/>
      <c r="AW995">
        <v>1010349845</v>
      </c>
    </row>
    <row r="996" spans="1:49" customFormat="1" ht="15" x14ac:dyDescent="0.25">
      <c r="A996">
        <v>427683</v>
      </c>
      <c r="B996" t="s">
        <v>2068</v>
      </c>
      <c r="C996" t="s">
        <v>970</v>
      </c>
      <c r="D996" t="s">
        <v>258</v>
      </c>
      <c r="E996" t="s">
        <v>78</v>
      </c>
      <c r="F996" s="148">
        <v>35400</v>
      </c>
      <c r="G996" t="s">
        <v>27</v>
      </c>
      <c r="H996" t="s">
        <v>24</v>
      </c>
      <c r="I996" t="s">
        <v>712</v>
      </c>
      <c r="J996" t="s">
        <v>23</v>
      </c>
      <c r="K996">
        <v>2014</v>
      </c>
      <c r="L996" t="s">
        <v>27</v>
      </c>
      <c r="M996" t="s">
        <v>27</v>
      </c>
      <c r="N996" s="230"/>
      <c r="AG996" t="s">
        <v>2401</v>
      </c>
      <c r="AI996">
        <v>990460579</v>
      </c>
      <c r="AK996" t="s">
        <v>27</v>
      </c>
      <c r="AL996" s="230"/>
      <c r="AM996" s="230"/>
      <c r="AN996" s="230"/>
      <c r="AW996">
        <v>1010590025</v>
      </c>
    </row>
    <row r="997" spans="1:49" customFormat="1" ht="15" x14ac:dyDescent="0.25">
      <c r="A997">
        <v>427695</v>
      </c>
      <c r="B997" t="s">
        <v>2069</v>
      </c>
      <c r="C997" t="s">
        <v>798</v>
      </c>
      <c r="D997" t="s">
        <v>2070</v>
      </c>
      <c r="E997" t="s">
        <v>79</v>
      </c>
      <c r="F997" s="148">
        <v>36893</v>
      </c>
      <c r="G997" t="s">
        <v>27</v>
      </c>
      <c r="H997" t="s">
        <v>24</v>
      </c>
      <c r="I997" t="s">
        <v>712</v>
      </c>
      <c r="J997" t="s">
        <v>23</v>
      </c>
      <c r="K997">
        <v>2018</v>
      </c>
      <c r="L997" t="s">
        <v>27</v>
      </c>
      <c r="M997" t="s">
        <v>27</v>
      </c>
      <c r="N997" s="230"/>
      <c r="AG997" t="s">
        <v>2221</v>
      </c>
      <c r="AI997">
        <v>958914783</v>
      </c>
      <c r="AK997" t="s">
        <v>2308</v>
      </c>
      <c r="AL997" s="230"/>
      <c r="AM997" s="230"/>
      <c r="AN997" s="230"/>
      <c r="AW997">
        <v>1040356045</v>
      </c>
    </row>
    <row r="998" spans="1:49" customFormat="1" ht="15" x14ac:dyDescent="0.25">
      <c r="A998">
        <v>427697</v>
      </c>
      <c r="B998" t="s">
        <v>2071</v>
      </c>
      <c r="C998" t="s">
        <v>747</v>
      </c>
      <c r="D998" t="s">
        <v>375</v>
      </c>
      <c r="E998" t="s">
        <v>78</v>
      </c>
      <c r="F998" s="148">
        <v>34096</v>
      </c>
      <c r="G998" t="s">
        <v>389</v>
      </c>
      <c r="H998" t="s">
        <v>24</v>
      </c>
      <c r="I998" t="s">
        <v>712</v>
      </c>
      <c r="J998" t="s">
        <v>25</v>
      </c>
      <c r="K998">
        <v>2020</v>
      </c>
      <c r="L998" t="s">
        <v>27</v>
      </c>
      <c r="M998" t="s">
        <v>27</v>
      </c>
      <c r="N998" s="230"/>
      <c r="AL998" s="230"/>
      <c r="AM998" s="230"/>
      <c r="AN998" s="230"/>
      <c r="AW998">
        <v>1010637413</v>
      </c>
    </row>
    <row r="999" spans="1:49" customFormat="1" ht="15" x14ac:dyDescent="0.25">
      <c r="A999">
        <v>427721</v>
      </c>
      <c r="B999" t="s">
        <v>2072</v>
      </c>
      <c r="C999" t="s">
        <v>494</v>
      </c>
      <c r="D999" t="s">
        <v>332</v>
      </c>
      <c r="E999" t="s">
        <v>78</v>
      </c>
      <c r="F999" s="148">
        <v>27723</v>
      </c>
      <c r="G999" t="s">
        <v>2073</v>
      </c>
      <c r="H999" t="s">
        <v>24</v>
      </c>
      <c r="I999" t="s">
        <v>712</v>
      </c>
      <c r="J999" t="s">
        <v>23</v>
      </c>
      <c r="K999">
        <v>1994</v>
      </c>
      <c r="L999" t="s">
        <v>27</v>
      </c>
      <c r="N999" s="230"/>
      <c r="AL999" s="230"/>
      <c r="AM999" s="230"/>
      <c r="AN999" s="230"/>
      <c r="AP999" t="s">
        <v>689</v>
      </c>
    </row>
    <row r="1000" spans="1:49" customFormat="1" ht="15" x14ac:dyDescent="0.25">
      <c r="A1000">
        <v>427723</v>
      </c>
      <c r="B1000" t="s">
        <v>2074</v>
      </c>
      <c r="C1000" t="s">
        <v>345</v>
      </c>
      <c r="D1000" t="s">
        <v>300</v>
      </c>
      <c r="E1000" t="s">
        <v>79</v>
      </c>
      <c r="F1000" s="148">
        <v>32900</v>
      </c>
      <c r="G1000" t="s">
        <v>27</v>
      </c>
      <c r="H1000" t="s">
        <v>24</v>
      </c>
      <c r="I1000" t="s">
        <v>712</v>
      </c>
      <c r="J1000" t="s">
        <v>25</v>
      </c>
      <c r="K1000">
        <v>2007</v>
      </c>
      <c r="L1000" t="s">
        <v>39</v>
      </c>
      <c r="M1000" t="s">
        <v>27</v>
      </c>
      <c r="N1000" s="230"/>
      <c r="AG1000" t="s">
        <v>2221</v>
      </c>
      <c r="AI1000">
        <v>991930074</v>
      </c>
      <c r="AK1000" t="s">
        <v>887</v>
      </c>
      <c r="AL1000" s="230"/>
      <c r="AM1000" s="230"/>
      <c r="AN1000" s="230"/>
      <c r="AW1000">
        <v>1010359011</v>
      </c>
    </row>
    <row r="1001" spans="1:49" customFormat="1" ht="15" x14ac:dyDescent="0.25">
      <c r="A1001">
        <v>427724</v>
      </c>
      <c r="B1001" t="s">
        <v>2075</v>
      </c>
      <c r="C1001" t="s">
        <v>518</v>
      </c>
      <c r="D1001" t="s">
        <v>450</v>
      </c>
      <c r="E1001" t="s">
        <v>79</v>
      </c>
      <c r="F1001" s="148">
        <v>36502</v>
      </c>
      <c r="G1001" t="s">
        <v>27</v>
      </c>
      <c r="H1001" t="s">
        <v>24</v>
      </c>
      <c r="I1001" t="s">
        <v>712</v>
      </c>
      <c r="L1001" t="s">
        <v>27</v>
      </c>
      <c r="M1001" t="s">
        <v>27</v>
      </c>
      <c r="N1001" s="230"/>
      <c r="AG1001" t="s">
        <v>2221</v>
      </c>
      <c r="AI1001">
        <v>938013514</v>
      </c>
      <c r="AL1001" s="230"/>
      <c r="AM1001" s="230"/>
      <c r="AN1001" s="230"/>
      <c r="AP1001" t="s">
        <v>689</v>
      </c>
      <c r="AW1001">
        <v>1010504344</v>
      </c>
    </row>
    <row r="1002" spans="1:49" customFormat="1" ht="15" x14ac:dyDescent="0.25">
      <c r="A1002">
        <v>427730</v>
      </c>
      <c r="B1002" t="s">
        <v>2076</v>
      </c>
      <c r="C1002" t="s">
        <v>520</v>
      </c>
      <c r="D1002" t="s">
        <v>550</v>
      </c>
      <c r="E1002" t="s">
        <v>79</v>
      </c>
      <c r="F1002" s="148">
        <v>31296</v>
      </c>
      <c r="G1002" t="s">
        <v>72</v>
      </c>
      <c r="H1002" t="s">
        <v>24</v>
      </c>
      <c r="I1002" t="s">
        <v>712</v>
      </c>
      <c r="J1002" t="s">
        <v>25</v>
      </c>
      <c r="K1002">
        <v>2004</v>
      </c>
      <c r="L1002" t="s">
        <v>72</v>
      </c>
      <c r="N1002" s="230"/>
      <c r="AG1002" t="s">
        <v>2221</v>
      </c>
      <c r="AI1002">
        <v>996097822</v>
      </c>
      <c r="AK1002" t="s">
        <v>2402</v>
      </c>
      <c r="AL1002" s="230"/>
      <c r="AM1002" s="230"/>
      <c r="AN1002" s="230"/>
      <c r="AW1002">
        <v>12100042768</v>
      </c>
    </row>
    <row r="1003" spans="1:49" customFormat="1" ht="15" x14ac:dyDescent="0.25">
      <c r="A1003">
        <v>427736</v>
      </c>
      <c r="B1003" t="s">
        <v>2077</v>
      </c>
      <c r="C1003" t="s">
        <v>619</v>
      </c>
      <c r="D1003" t="s">
        <v>467</v>
      </c>
      <c r="E1003" t="s">
        <v>78</v>
      </c>
      <c r="F1003" s="148">
        <v>36646</v>
      </c>
      <c r="G1003" t="s">
        <v>27</v>
      </c>
      <c r="H1003" t="s">
        <v>24</v>
      </c>
      <c r="I1003" t="s">
        <v>769</v>
      </c>
      <c r="L1003" t="s">
        <v>39</v>
      </c>
      <c r="M1003" t="s">
        <v>27</v>
      </c>
      <c r="N1003" s="230"/>
      <c r="AI1003">
        <v>959861154</v>
      </c>
      <c r="AL1003" s="230"/>
      <c r="AM1003" s="230"/>
      <c r="AN1003" s="230"/>
      <c r="AP1003" t="s">
        <v>689</v>
      </c>
      <c r="AW1003">
        <v>1030282007</v>
      </c>
    </row>
    <row r="1004" spans="1:49" customFormat="1" ht="15" x14ac:dyDescent="0.25">
      <c r="A1004">
        <v>427744</v>
      </c>
      <c r="B1004" t="s">
        <v>2078</v>
      </c>
      <c r="C1004" t="s">
        <v>293</v>
      </c>
      <c r="E1004" t="s">
        <v>79</v>
      </c>
      <c r="F1004" s="148">
        <v>0</v>
      </c>
      <c r="G1004" t="s">
        <v>2079</v>
      </c>
      <c r="H1004" t="s">
        <v>24</v>
      </c>
      <c r="I1004" t="s">
        <v>712</v>
      </c>
      <c r="J1004" t="s">
        <v>23</v>
      </c>
      <c r="K1004">
        <v>2018</v>
      </c>
      <c r="L1004" t="s">
        <v>27</v>
      </c>
      <c r="N1004" s="230"/>
      <c r="AG1004" t="s">
        <v>2221</v>
      </c>
      <c r="AL1004" s="230"/>
      <c r="AM1004" s="230"/>
      <c r="AN1004" s="230"/>
    </row>
    <row r="1005" spans="1:49" customFormat="1" ht="15" x14ac:dyDescent="0.25">
      <c r="A1005">
        <v>427764</v>
      </c>
      <c r="B1005" t="s">
        <v>2081</v>
      </c>
      <c r="C1005" t="s">
        <v>354</v>
      </c>
      <c r="D1005" t="s">
        <v>1942</v>
      </c>
      <c r="E1005" t="s">
        <v>79</v>
      </c>
      <c r="F1005" s="148">
        <v>31041</v>
      </c>
      <c r="G1005" t="s">
        <v>660</v>
      </c>
      <c r="H1005" t="s">
        <v>311</v>
      </c>
      <c r="I1005" t="s">
        <v>712</v>
      </c>
      <c r="J1005" t="s">
        <v>25</v>
      </c>
      <c r="K1005">
        <v>2002</v>
      </c>
      <c r="L1005" t="s">
        <v>72</v>
      </c>
      <c r="M1005" t="s">
        <v>679</v>
      </c>
      <c r="N1005" s="230"/>
      <c r="AG1005" t="s">
        <v>2221</v>
      </c>
      <c r="AI1005">
        <v>935726946</v>
      </c>
      <c r="AL1005" s="230"/>
      <c r="AM1005" s="230"/>
      <c r="AN1005" s="230"/>
      <c r="AP1005" t="s">
        <v>689</v>
      </c>
    </row>
    <row r="1006" spans="1:49" customFormat="1" ht="15" x14ac:dyDescent="0.25">
      <c r="A1006">
        <v>427767</v>
      </c>
      <c r="B1006" t="s">
        <v>2082</v>
      </c>
      <c r="C1006" t="s">
        <v>277</v>
      </c>
      <c r="D1006" t="s">
        <v>556</v>
      </c>
      <c r="E1006" t="s">
        <v>79</v>
      </c>
      <c r="F1006" s="148">
        <v>36745</v>
      </c>
      <c r="G1006" t="s">
        <v>27</v>
      </c>
      <c r="H1006" t="s">
        <v>311</v>
      </c>
      <c r="I1006" t="s">
        <v>769</v>
      </c>
      <c r="J1006" t="s">
        <v>25</v>
      </c>
      <c r="K1006">
        <v>2019</v>
      </c>
      <c r="L1006" t="s">
        <v>27</v>
      </c>
      <c r="M1006" t="s">
        <v>679</v>
      </c>
      <c r="N1006" s="230"/>
      <c r="AG1006" t="s">
        <v>2221</v>
      </c>
      <c r="AL1006" s="230"/>
      <c r="AM1006" s="230"/>
      <c r="AN1006" s="230"/>
    </row>
    <row r="1007" spans="1:49" customFormat="1" ht="15" x14ac:dyDescent="0.25">
      <c r="A1007">
        <v>427772</v>
      </c>
      <c r="B1007" t="s">
        <v>2083</v>
      </c>
      <c r="C1007" t="s">
        <v>259</v>
      </c>
      <c r="D1007" t="s">
        <v>450</v>
      </c>
      <c r="E1007" t="s">
        <v>79</v>
      </c>
      <c r="F1007" s="148">
        <v>28550</v>
      </c>
      <c r="G1007" t="s">
        <v>287</v>
      </c>
      <c r="H1007" t="s">
        <v>24</v>
      </c>
      <c r="I1007" t="s">
        <v>712</v>
      </c>
      <c r="J1007" t="s">
        <v>23</v>
      </c>
      <c r="K1007">
        <v>1997</v>
      </c>
      <c r="L1007" t="s">
        <v>39</v>
      </c>
      <c r="M1007" t="s">
        <v>39</v>
      </c>
      <c r="N1007" s="230"/>
      <c r="AG1007" t="s">
        <v>2221</v>
      </c>
      <c r="AI1007">
        <v>998872507</v>
      </c>
      <c r="AL1007" s="230"/>
      <c r="AM1007" s="230"/>
      <c r="AN1007" s="230"/>
      <c r="AW1007">
        <v>3130024504</v>
      </c>
    </row>
    <row r="1008" spans="1:49" customFormat="1" ht="15" x14ac:dyDescent="0.25">
      <c r="A1008">
        <v>427787</v>
      </c>
      <c r="B1008" t="s">
        <v>2084</v>
      </c>
      <c r="C1008" t="s">
        <v>2085</v>
      </c>
      <c r="D1008" t="s">
        <v>1372</v>
      </c>
      <c r="E1008" t="s">
        <v>79</v>
      </c>
      <c r="F1008" s="148">
        <v>36969</v>
      </c>
      <c r="G1008" t="s">
        <v>408</v>
      </c>
      <c r="H1008" t="s">
        <v>24</v>
      </c>
      <c r="I1008" t="s">
        <v>712</v>
      </c>
      <c r="J1008" t="s">
        <v>25</v>
      </c>
      <c r="K1008">
        <v>2019</v>
      </c>
      <c r="L1008" t="s">
        <v>39</v>
      </c>
      <c r="N1008" s="230"/>
      <c r="AG1008" t="s">
        <v>2221</v>
      </c>
      <c r="AI1008">
        <v>995561720</v>
      </c>
      <c r="AL1008" s="230"/>
      <c r="AM1008" s="230"/>
      <c r="AN1008" s="230"/>
      <c r="AW1008">
        <v>13010104105</v>
      </c>
    </row>
    <row r="1009" spans="1:49" customFormat="1" ht="15" x14ac:dyDescent="0.25">
      <c r="A1009">
        <v>427788</v>
      </c>
      <c r="B1009" t="s">
        <v>2086</v>
      </c>
      <c r="C1009" t="s">
        <v>2087</v>
      </c>
      <c r="D1009" t="s">
        <v>2088</v>
      </c>
      <c r="E1009" t="s">
        <v>79</v>
      </c>
      <c r="F1009" s="148">
        <v>35782</v>
      </c>
      <c r="G1009" t="s">
        <v>27</v>
      </c>
      <c r="H1009" t="s">
        <v>24</v>
      </c>
      <c r="I1009" t="s">
        <v>712</v>
      </c>
      <c r="J1009" t="s">
        <v>23</v>
      </c>
      <c r="K1009">
        <v>2015</v>
      </c>
      <c r="L1009" t="s">
        <v>56</v>
      </c>
      <c r="M1009" t="s">
        <v>46</v>
      </c>
      <c r="N1009" s="230"/>
      <c r="AG1009" t="s">
        <v>2221</v>
      </c>
      <c r="AI1009">
        <v>939313875</v>
      </c>
      <c r="AL1009" s="230"/>
      <c r="AM1009" s="230"/>
      <c r="AN1009" s="230"/>
      <c r="AW1009">
        <v>4220009582</v>
      </c>
    </row>
    <row r="1010" spans="1:49" customFormat="1" ht="15" x14ac:dyDescent="0.25">
      <c r="A1010">
        <v>427795</v>
      </c>
      <c r="B1010" t="s">
        <v>2089</v>
      </c>
      <c r="C1010" t="s">
        <v>962</v>
      </c>
      <c r="D1010" t="s">
        <v>1822</v>
      </c>
      <c r="E1010" t="s">
        <v>79</v>
      </c>
      <c r="F1010" s="148">
        <v>30597</v>
      </c>
      <c r="G1010" t="s">
        <v>27</v>
      </c>
      <c r="H1010" t="s">
        <v>311</v>
      </c>
      <c r="I1010" t="s">
        <v>712</v>
      </c>
      <c r="J1010" t="s">
        <v>25</v>
      </c>
      <c r="K1010">
        <v>2002</v>
      </c>
      <c r="L1010" t="s">
        <v>27</v>
      </c>
      <c r="M1010" t="s">
        <v>679</v>
      </c>
      <c r="N1010" s="230"/>
      <c r="AG1010" t="s">
        <v>2221</v>
      </c>
      <c r="AL1010" s="230"/>
      <c r="AM1010" s="230"/>
      <c r="AN1010" s="230"/>
      <c r="AP1010" t="s">
        <v>689</v>
      </c>
    </row>
    <row r="1011" spans="1:49" customFormat="1" ht="15" x14ac:dyDescent="0.25">
      <c r="A1011">
        <v>427799</v>
      </c>
      <c r="B1011" t="s">
        <v>2090</v>
      </c>
      <c r="C1011" t="s">
        <v>2091</v>
      </c>
      <c r="D1011" t="s">
        <v>327</v>
      </c>
      <c r="E1011" t="s">
        <v>79</v>
      </c>
      <c r="F1011" s="148">
        <v>33069</v>
      </c>
      <c r="G1011" t="s">
        <v>433</v>
      </c>
      <c r="H1011" t="s">
        <v>24</v>
      </c>
      <c r="I1011" t="s">
        <v>712</v>
      </c>
      <c r="J1011" t="s">
        <v>23</v>
      </c>
      <c r="K1011">
        <v>2008</v>
      </c>
      <c r="L1011" t="s">
        <v>39</v>
      </c>
      <c r="M1011" t="s">
        <v>39</v>
      </c>
      <c r="N1011" s="230"/>
      <c r="AG1011" t="s">
        <v>2221</v>
      </c>
      <c r="AI1011">
        <v>932741518</v>
      </c>
      <c r="AK1011" t="s">
        <v>2384</v>
      </c>
      <c r="AL1011" s="230"/>
      <c r="AM1011" s="230"/>
      <c r="AN1011" s="230"/>
      <c r="AW1011">
        <v>3110000624</v>
      </c>
    </row>
    <row r="1012" spans="1:49" customFormat="1" ht="15" x14ac:dyDescent="0.25">
      <c r="A1012">
        <v>427802</v>
      </c>
      <c r="B1012" t="s">
        <v>2092</v>
      </c>
      <c r="C1012" t="s">
        <v>606</v>
      </c>
      <c r="D1012" t="s">
        <v>353</v>
      </c>
      <c r="E1012" t="s">
        <v>79</v>
      </c>
      <c r="F1012" s="148">
        <v>35636</v>
      </c>
      <c r="G1012" t="s">
        <v>74</v>
      </c>
      <c r="H1012" t="s">
        <v>24</v>
      </c>
      <c r="I1012" t="s">
        <v>712</v>
      </c>
      <c r="J1012" t="s">
        <v>25</v>
      </c>
      <c r="K1012">
        <v>2015</v>
      </c>
      <c r="L1012" t="s">
        <v>74</v>
      </c>
      <c r="N1012" s="230"/>
      <c r="O1012">
        <v>925</v>
      </c>
      <c r="P1012" s="148">
        <v>45757</v>
      </c>
      <c r="Q1012">
        <v>50000</v>
      </c>
      <c r="AG1012" t="s">
        <v>2221</v>
      </c>
      <c r="AI1012">
        <v>959801061</v>
      </c>
      <c r="AL1012" s="230"/>
      <c r="AM1012" s="230"/>
      <c r="AN1012" s="230"/>
      <c r="AP1012" t="s">
        <v>689</v>
      </c>
      <c r="AW1012">
        <v>13010017361</v>
      </c>
    </row>
    <row r="1013" spans="1:49" customFormat="1" ht="15" x14ac:dyDescent="0.25">
      <c r="A1013">
        <v>427803</v>
      </c>
      <c r="B1013" t="s">
        <v>2093</v>
      </c>
      <c r="C1013" t="s">
        <v>277</v>
      </c>
      <c r="D1013" t="s">
        <v>290</v>
      </c>
      <c r="E1013" t="s">
        <v>79</v>
      </c>
      <c r="F1013" s="148">
        <v>36771</v>
      </c>
      <c r="G1013" t="s">
        <v>74</v>
      </c>
      <c r="H1013" t="s">
        <v>24</v>
      </c>
      <c r="I1013" t="s">
        <v>769</v>
      </c>
      <c r="J1013" t="s">
        <v>23</v>
      </c>
      <c r="K1013">
        <v>2018</v>
      </c>
      <c r="L1013" t="s">
        <v>74</v>
      </c>
      <c r="N1013" s="230"/>
      <c r="AG1013" t="s">
        <v>2221</v>
      </c>
      <c r="AI1013">
        <v>932339279</v>
      </c>
      <c r="AL1013" s="230"/>
      <c r="AM1013" s="230"/>
      <c r="AN1013" s="230"/>
      <c r="AW1013">
        <v>13130013776</v>
      </c>
    </row>
    <row r="1014" spans="1:49" customFormat="1" ht="15" x14ac:dyDescent="0.25">
      <c r="A1014">
        <v>427805</v>
      </c>
      <c r="B1014" t="s">
        <v>2094</v>
      </c>
      <c r="C1014" t="s">
        <v>338</v>
      </c>
      <c r="D1014" t="s">
        <v>2095</v>
      </c>
      <c r="E1014" t="s">
        <v>79</v>
      </c>
      <c r="F1014" s="148">
        <v>36809</v>
      </c>
      <c r="G1014" t="s">
        <v>971</v>
      </c>
      <c r="H1014" t="s">
        <v>24</v>
      </c>
      <c r="I1014" t="s">
        <v>712</v>
      </c>
      <c r="J1014" t="s">
        <v>23</v>
      </c>
      <c r="K1014">
        <v>2018</v>
      </c>
      <c r="L1014" t="s">
        <v>27</v>
      </c>
      <c r="N1014" s="230"/>
      <c r="AG1014" t="s">
        <v>2221</v>
      </c>
      <c r="AL1014" s="230"/>
      <c r="AM1014" s="230"/>
      <c r="AN1014" s="230"/>
    </row>
    <row r="1015" spans="1:49" customFormat="1" ht="15" x14ac:dyDescent="0.25">
      <c r="A1015">
        <v>427808</v>
      </c>
      <c r="B1015" t="s">
        <v>2096</v>
      </c>
      <c r="C1015" t="s">
        <v>506</v>
      </c>
      <c r="D1015" t="s">
        <v>500</v>
      </c>
      <c r="E1015" t="s">
        <v>79</v>
      </c>
      <c r="F1015" s="148">
        <v>36914</v>
      </c>
      <c r="G1015" t="s">
        <v>27</v>
      </c>
      <c r="H1015" t="s">
        <v>24</v>
      </c>
      <c r="I1015" t="s">
        <v>712</v>
      </c>
      <c r="J1015" t="s">
        <v>25</v>
      </c>
      <c r="K1015">
        <v>2018</v>
      </c>
      <c r="L1015" t="s">
        <v>27</v>
      </c>
      <c r="M1015" t="s">
        <v>49</v>
      </c>
      <c r="N1015" s="230"/>
      <c r="AG1015" t="s">
        <v>2221</v>
      </c>
      <c r="AL1015" s="230"/>
      <c r="AM1015" s="230"/>
      <c r="AN1015" s="230"/>
      <c r="AW1015">
        <v>5140020437</v>
      </c>
    </row>
    <row r="1016" spans="1:49" customFormat="1" ht="15" x14ac:dyDescent="0.25">
      <c r="A1016">
        <v>427810</v>
      </c>
      <c r="B1016" t="s">
        <v>2097</v>
      </c>
      <c r="C1016" t="s">
        <v>495</v>
      </c>
      <c r="D1016" t="s">
        <v>324</v>
      </c>
      <c r="E1016" t="s">
        <v>79</v>
      </c>
      <c r="F1016" s="148">
        <v>37073</v>
      </c>
      <c r="G1016" t="s">
        <v>272</v>
      </c>
      <c r="H1016" t="s">
        <v>311</v>
      </c>
      <c r="I1016" t="s">
        <v>712</v>
      </c>
      <c r="J1016" t="s">
        <v>25</v>
      </c>
      <c r="K1016">
        <v>2019</v>
      </c>
      <c r="L1016" t="s">
        <v>39</v>
      </c>
      <c r="M1016" t="s">
        <v>679</v>
      </c>
      <c r="N1016" s="230"/>
      <c r="AG1016" t="s">
        <v>2221</v>
      </c>
      <c r="AI1016">
        <v>981472162</v>
      </c>
      <c r="AK1016" t="s">
        <v>2403</v>
      </c>
      <c r="AL1016" s="230"/>
      <c r="AM1016" s="230"/>
      <c r="AN1016" s="230"/>
      <c r="AP1016" t="s">
        <v>689</v>
      </c>
    </row>
    <row r="1017" spans="1:49" customFormat="1" ht="15" x14ac:dyDescent="0.25">
      <c r="A1017">
        <v>427811</v>
      </c>
      <c r="B1017" t="s">
        <v>2098</v>
      </c>
      <c r="C1017" t="s">
        <v>518</v>
      </c>
      <c r="D1017" t="s">
        <v>442</v>
      </c>
      <c r="E1017" t="s">
        <v>79</v>
      </c>
      <c r="F1017" s="148">
        <v>34914</v>
      </c>
      <c r="G1017" t="s">
        <v>614</v>
      </c>
      <c r="H1017" t="s">
        <v>24</v>
      </c>
      <c r="I1017" t="s">
        <v>769</v>
      </c>
      <c r="J1017" t="s">
        <v>23</v>
      </c>
      <c r="K1017">
        <v>2013</v>
      </c>
      <c r="L1017" t="s">
        <v>46</v>
      </c>
      <c r="N1017" s="230"/>
      <c r="AG1017" t="s">
        <v>2221</v>
      </c>
      <c r="AL1017" s="230"/>
      <c r="AM1017" s="230"/>
      <c r="AN1017" s="230"/>
      <c r="AP1017" t="s">
        <v>689</v>
      </c>
    </row>
    <row r="1018" spans="1:49" customFormat="1" ht="15" x14ac:dyDescent="0.25">
      <c r="A1018">
        <v>427822</v>
      </c>
      <c r="B1018" t="s">
        <v>2099</v>
      </c>
      <c r="C1018" t="s">
        <v>714</v>
      </c>
      <c r="D1018" t="s">
        <v>413</v>
      </c>
      <c r="E1018" t="s">
        <v>79</v>
      </c>
      <c r="F1018" s="148">
        <v>32781</v>
      </c>
      <c r="G1018" t="s">
        <v>27</v>
      </c>
      <c r="H1018" t="s">
        <v>311</v>
      </c>
      <c r="I1018" t="s">
        <v>712</v>
      </c>
      <c r="L1018" t="s">
        <v>27</v>
      </c>
      <c r="M1018" t="s">
        <v>679</v>
      </c>
      <c r="N1018" s="230"/>
      <c r="AG1018" t="s">
        <v>2221</v>
      </c>
      <c r="AI1018">
        <v>965273910</v>
      </c>
      <c r="AL1018" s="230"/>
      <c r="AM1018" s="230"/>
      <c r="AN1018" s="230"/>
    </row>
    <row r="1019" spans="1:49" customFormat="1" ht="15" x14ac:dyDescent="0.25">
      <c r="A1019">
        <v>427826</v>
      </c>
      <c r="B1019" t="s">
        <v>2100</v>
      </c>
      <c r="C1019" t="s">
        <v>2101</v>
      </c>
      <c r="D1019" t="s">
        <v>761</v>
      </c>
      <c r="E1019" t="s">
        <v>79</v>
      </c>
      <c r="F1019" s="148">
        <v>36623</v>
      </c>
      <c r="G1019" t="s">
        <v>27</v>
      </c>
      <c r="H1019" t="s">
        <v>311</v>
      </c>
      <c r="I1019" t="s">
        <v>712</v>
      </c>
      <c r="J1019" t="s">
        <v>25</v>
      </c>
      <c r="K1019">
        <v>2018</v>
      </c>
      <c r="L1019" t="s">
        <v>27</v>
      </c>
      <c r="M1019" t="s">
        <v>679</v>
      </c>
      <c r="N1019" s="230"/>
      <c r="AG1019" t="s">
        <v>2221</v>
      </c>
      <c r="AL1019" s="230"/>
      <c r="AM1019" s="230"/>
      <c r="AN1019" s="230"/>
    </row>
    <row r="1020" spans="1:49" customFormat="1" ht="15" x14ac:dyDescent="0.25">
      <c r="A1020">
        <v>427829</v>
      </c>
      <c r="B1020" t="s">
        <v>2102</v>
      </c>
      <c r="C1020" t="s">
        <v>2103</v>
      </c>
      <c r="D1020" t="s">
        <v>425</v>
      </c>
      <c r="E1020" t="s">
        <v>79</v>
      </c>
      <c r="F1020" s="148">
        <v>35065</v>
      </c>
      <c r="G1020" t="s">
        <v>27</v>
      </c>
      <c r="H1020" t="s">
        <v>24</v>
      </c>
      <c r="I1020" t="s">
        <v>712</v>
      </c>
      <c r="J1020" t="s">
        <v>25</v>
      </c>
      <c r="K1020">
        <v>2021</v>
      </c>
      <c r="L1020" t="s">
        <v>27</v>
      </c>
      <c r="M1020" t="s">
        <v>27</v>
      </c>
      <c r="N1020" s="230"/>
      <c r="AG1020" t="s">
        <v>2221</v>
      </c>
      <c r="AI1020">
        <v>969214054</v>
      </c>
      <c r="AK1020" t="s">
        <v>2243</v>
      </c>
      <c r="AL1020" s="230"/>
      <c r="AM1020" s="230"/>
      <c r="AN1020" s="230"/>
      <c r="AW1020">
        <v>1040049501</v>
      </c>
    </row>
    <row r="1021" spans="1:49" customFormat="1" ht="15" x14ac:dyDescent="0.25">
      <c r="A1021">
        <v>427830</v>
      </c>
      <c r="B1021" t="s">
        <v>2104</v>
      </c>
      <c r="C1021" t="s">
        <v>2105</v>
      </c>
      <c r="D1021" t="s">
        <v>519</v>
      </c>
      <c r="E1021" t="s">
        <v>79</v>
      </c>
      <c r="F1021" s="148">
        <v>36406</v>
      </c>
      <c r="G1021" t="s">
        <v>439</v>
      </c>
      <c r="H1021" t="s">
        <v>24</v>
      </c>
      <c r="I1021" t="s">
        <v>712</v>
      </c>
      <c r="J1021" t="s">
        <v>25</v>
      </c>
      <c r="K1021">
        <v>2017</v>
      </c>
      <c r="L1021" t="s">
        <v>39</v>
      </c>
      <c r="N1021" s="230"/>
      <c r="AG1021" t="s">
        <v>2221</v>
      </c>
      <c r="AI1021">
        <v>936261576</v>
      </c>
      <c r="AL1021" s="230"/>
      <c r="AM1021" s="230"/>
      <c r="AN1021" s="230"/>
      <c r="AW1021">
        <v>12110012376</v>
      </c>
    </row>
    <row r="1022" spans="1:49" customFormat="1" ht="15" x14ac:dyDescent="0.25">
      <c r="A1022">
        <v>427832</v>
      </c>
      <c r="B1022" t="s">
        <v>2106</v>
      </c>
      <c r="C1022" t="s">
        <v>283</v>
      </c>
      <c r="D1022" t="s">
        <v>294</v>
      </c>
      <c r="E1022" t="s">
        <v>79</v>
      </c>
      <c r="F1022" s="148">
        <v>37073</v>
      </c>
      <c r="G1022" t="s">
        <v>27</v>
      </c>
      <c r="H1022" t="s">
        <v>311</v>
      </c>
      <c r="I1022" t="s">
        <v>769</v>
      </c>
      <c r="J1022" t="s">
        <v>25</v>
      </c>
      <c r="K1022">
        <v>2019</v>
      </c>
      <c r="L1022" t="s">
        <v>27</v>
      </c>
      <c r="M1022" t="s">
        <v>679</v>
      </c>
      <c r="N1022" s="230"/>
      <c r="AG1022" t="s">
        <v>2221</v>
      </c>
      <c r="AI1022">
        <v>992581101</v>
      </c>
      <c r="AL1022" s="230"/>
      <c r="AM1022" s="230"/>
      <c r="AN1022" s="230"/>
    </row>
    <row r="1023" spans="1:49" customFormat="1" ht="15" x14ac:dyDescent="0.25">
      <c r="A1023">
        <v>427842</v>
      </c>
      <c r="B1023" t="s">
        <v>2107</v>
      </c>
      <c r="C1023" t="s">
        <v>244</v>
      </c>
      <c r="D1023" t="s">
        <v>289</v>
      </c>
      <c r="E1023" t="s">
        <v>79</v>
      </c>
      <c r="F1023" s="148">
        <v>32082</v>
      </c>
      <c r="G1023" t="s">
        <v>1909</v>
      </c>
      <c r="H1023" t="s">
        <v>24</v>
      </c>
      <c r="I1023" t="s">
        <v>712</v>
      </c>
      <c r="J1023" t="s">
        <v>23</v>
      </c>
      <c r="K1023">
        <v>2005</v>
      </c>
      <c r="L1023" t="s">
        <v>76</v>
      </c>
      <c r="N1023" s="230"/>
      <c r="AG1023" t="s">
        <v>2221</v>
      </c>
      <c r="AI1023">
        <v>947930026</v>
      </c>
      <c r="AL1023" s="230"/>
      <c r="AM1023" s="230"/>
      <c r="AN1023" s="230"/>
      <c r="AP1023" t="s">
        <v>689</v>
      </c>
      <c r="AW1023">
        <v>14030053955</v>
      </c>
    </row>
    <row r="1024" spans="1:49" customFormat="1" ht="15" x14ac:dyDescent="0.25">
      <c r="A1024">
        <v>427846</v>
      </c>
      <c r="B1024" t="s">
        <v>2108</v>
      </c>
      <c r="C1024" t="s">
        <v>273</v>
      </c>
      <c r="D1024" t="s">
        <v>422</v>
      </c>
      <c r="E1024" t="s">
        <v>79</v>
      </c>
      <c r="F1024" s="148">
        <v>36170</v>
      </c>
      <c r="G1024" t="s">
        <v>27</v>
      </c>
      <c r="H1024" t="s">
        <v>24</v>
      </c>
      <c r="I1024" t="s">
        <v>712</v>
      </c>
      <c r="J1024" t="s">
        <v>23</v>
      </c>
      <c r="K1024">
        <v>2016</v>
      </c>
      <c r="L1024" t="s">
        <v>27</v>
      </c>
      <c r="N1024" s="230"/>
      <c r="AG1024" t="s">
        <v>2221</v>
      </c>
      <c r="AL1024" s="230"/>
      <c r="AM1024" s="230"/>
      <c r="AN1024" s="230"/>
      <c r="AP1024" t="s">
        <v>689</v>
      </c>
    </row>
    <row r="1025" spans="1:49" customFormat="1" ht="15" x14ac:dyDescent="0.25">
      <c r="A1025">
        <v>427849</v>
      </c>
      <c r="B1025" t="s">
        <v>2109</v>
      </c>
      <c r="C1025" t="s">
        <v>257</v>
      </c>
      <c r="D1025" t="s">
        <v>246</v>
      </c>
      <c r="E1025" t="s">
        <v>78</v>
      </c>
      <c r="F1025" s="148">
        <v>35006</v>
      </c>
      <c r="G1025" t="s">
        <v>27</v>
      </c>
      <c r="H1025" t="s">
        <v>24</v>
      </c>
      <c r="I1025" t="s">
        <v>712</v>
      </c>
      <c r="J1025" t="s">
        <v>23</v>
      </c>
      <c r="K1025">
        <v>2014</v>
      </c>
      <c r="L1025" t="s">
        <v>39</v>
      </c>
      <c r="N1025" s="230"/>
      <c r="AI1025">
        <v>992954105</v>
      </c>
      <c r="AL1025" s="230"/>
      <c r="AM1025" s="230"/>
      <c r="AN1025" s="230"/>
      <c r="AW1025">
        <v>10270000910</v>
      </c>
    </row>
    <row r="1026" spans="1:49" customFormat="1" ht="15" x14ac:dyDescent="0.25">
      <c r="A1026">
        <v>427856</v>
      </c>
      <c r="B1026" t="s">
        <v>2110</v>
      </c>
      <c r="C1026" t="s">
        <v>2111</v>
      </c>
      <c r="D1026" t="s">
        <v>466</v>
      </c>
      <c r="E1026" t="s">
        <v>78</v>
      </c>
      <c r="F1026" s="148">
        <v>35433</v>
      </c>
      <c r="G1026" t="s">
        <v>27</v>
      </c>
      <c r="H1026" t="s">
        <v>24</v>
      </c>
      <c r="I1026" t="s">
        <v>712</v>
      </c>
      <c r="J1026" t="s">
        <v>23</v>
      </c>
      <c r="K1026">
        <v>2014</v>
      </c>
      <c r="L1026" t="s">
        <v>27</v>
      </c>
      <c r="N1026" s="230"/>
      <c r="AL1026" s="230"/>
      <c r="AM1026" s="230"/>
      <c r="AN1026" s="230"/>
    </row>
    <row r="1027" spans="1:49" customFormat="1" ht="15" x14ac:dyDescent="0.25">
      <c r="A1027">
        <v>427858</v>
      </c>
      <c r="B1027" t="s">
        <v>2112</v>
      </c>
      <c r="C1027" t="s">
        <v>257</v>
      </c>
      <c r="D1027" t="s">
        <v>1575</v>
      </c>
      <c r="E1027" t="s">
        <v>79</v>
      </c>
      <c r="F1027" s="148">
        <v>28574</v>
      </c>
      <c r="G1027" t="s">
        <v>27</v>
      </c>
      <c r="H1027" t="s">
        <v>24</v>
      </c>
      <c r="I1027" t="s">
        <v>712</v>
      </c>
      <c r="J1027" t="s">
        <v>23</v>
      </c>
      <c r="K1027">
        <v>1997</v>
      </c>
      <c r="L1027" t="s">
        <v>67</v>
      </c>
      <c r="M1027" t="s">
        <v>67</v>
      </c>
      <c r="N1027" s="230"/>
      <c r="AG1027" t="s">
        <v>2221</v>
      </c>
      <c r="AI1027">
        <v>936160815</v>
      </c>
      <c r="AL1027" s="230"/>
      <c r="AM1027" s="230"/>
      <c r="AN1027" s="230"/>
      <c r="AW1027">
        <v>9030013849</v>
      </c>
    </row>
    <row r="1028" spans="1:49" customFormat="1" ht="15" x14ac:dyDescent="0.25">
      <c r="A1028">
        <v>427859</v>
      </c>
      <c r="B1028" t="s">
        <v>2113</v>
      </c>
      <c r="C1028" t="s">
        <v>292</v>
      </c>
      <c r="D1028" t="s">
        <v>1575</v>
      </c>
      <c r="E1028" t="s">
        <v>79</v>
      </c>
      <c r="F1028" s="148">
        <v>30975</v>
      </c>
      <c r="G1028" t="s">
        <v>2114</v>
      </c>
      <c r="H1028" t="s">
        <v>24</v>
      </c>
      <c r="I1028" t="s">
        <v>712</v>
      </c>
      <c r="J1028" t="s">
        <v>23</v>
      </c>
      <c r="K1028">
        <v>2003</v>
      </c>
      <c r="L1028" t="s">
        <v>74</v>
      </c>
      <c r="N1028" s="230"/>
      <c r="AG1028" t="s">
        <v>2221</v>
      </c>
      <c r="AI1028">
        <v>991884215</v>
      </c>
      <c r="AK1028" t="s">
        <v>74</v>
      </c>
      <c r="AL1028" s="230"/>
      <c r="AM1028" s="230"/>
      <c r="AN1028" s="230"/>
      <c r="AW1028">
        <v>13010106949</v>
      </c>
    </row>
    <row r="1029" spans="1:49" customFormat="1" ht="15" x14ac:dyDescent="0.25">
      <c r="A1029">
        <v>427862</v>
      </c>
      <c r="B1029" t="s">
        <v>2115</v>
      </c>
      <c r="C1029" t="s">
        <v>525</v>
      </c>
      <c r="D1029" t="s">
        <v>533</v>
      </c>
      <c r="E1029" t="s">
        <v>79</v>
      </c>
      <c r="F1029" s="148">
        <v>31000</v>
      </c>
      <c r="G1029" t="s">
        <v>2116</v>
      </c>
      <c r="H1029" t="s">
        <v>24</v>
      </c>
      <c r="I1029" t="s">
        <v>712</v>
      </c>
      <c r="J1029" t="s">
        <v>23</v>
      </c>
      <c r="K1029">
        <v>2007</v>
      </c>
      <c r="L1029" t="s">
        <v>76</v>
      </c>
      <c r="N1029" s="230"/>
      <c r="AG1029" t="s">
        <v>2221</v>
      </c>
      <c r="AL1029" s="230"/>
      <c r="AM1029" s="230"/>
      <c r="AN1029" s="230"/>
      <c r="AW1029">
        <v>14030081019</v>
      </c>
    </row>
    <row r="1030" spans="1:49" customFormat="1" ht="15" x14ac:dyDescent="0.25">
      <c r="A1030">
        <v>427879</v>
      </c>
      <c r="B1030" t="s">
        <v>2117</v>
      </c>
      <c r="C1030" t="s">
        <v>1197</v>
      </c>
      <c r="D1030" t="s">
        <v>1756</v>
      </c>
      <c r="E1030" t="s">
        <v>78</v>
      </c>
      <c r="F1030" s="148">
        <v>37259</v>
      </c>
      <c r="G1030" t="s">
        <v>2118</v>
      </c>
      <c r="H1030" t="s">
        <v>24</v>
      </c>
      <c r="I1030" t="s">
        <v>712</v>
      </c>
      <c r="J1030" t="s">
        <v>25</v>
      </c>
      <c r="K1030">
        <v>2019</v>
      </c>
      <c r="L1030" t="s">
        <v>39</v>
      </c>
      <c r="M1030" t="s">
        <v>59</v>
      </c>
      <c r="N1030" s="230"/>
      <c r="AL1030" s="230"/>
      <c r="AM1030" s="230"/>
      <c r="AN1030" s="230"/>
      <c r="AP1030" t="s">
        <v>689</v>
      </c>
      <c r="AW1030">
        <v>7100059700</v>
      </c>
    </row>
    <row r="1031" spans="1:49" customFormat="1" ht="15" x14ac:dyDescent="0.25">
      <c r="A1031">
        <v>427882</v>
      </c>
      <c r="B1031" t="s">
        <v>2119</v>
      </c>
      <c r="C1031" t="s">
        <v>275</v>
      </c>
      <c r="D1031" t="s">
        <v>463</v>
      </c>
      <c r="E1031" t="s">
        <v>78</v>
      </c>
      <c r="F1031" s="148">
        <v>32143</v>
      </c>
      <c r="G1031" t="s">
        <v>433</v>
      </c>
      <c r="H1031" t="s">
        <v>24</v>
      </c>
      <c r="I1031" t="s">
        <v>712</v>
      </c>
      <c r="J1031" t="s">
        <v>23</v>
      </c>
      <c r="K1031">
        <v>2006</v>
      </c>
      <c r="L1031" t="s">
        <v>27</v>
      </c>
      <c r="M1031" t="s">
        <v>46</v>
      </c>
      <c r="N1031" s="230"/>
      <c r="AG1031" t="s">
        <v>2404</v>
      </c>
      <c r="AI1031">
        <v>992123284</v>
      </c>
      <c r="AK1031" t="s">
        <v>433</v>
      </c>
      <c r="AL1031" s="230"/>
      <c r="AM1031" s="230"/>
      <c r="AN1031" s="230"/>
      <c r="AP1031" t="s">
        <v>689</v>
      </c>
      <c r="AW1031">
        <v>4120004328</v>
      </c>
    </row>
    <row r="1032" spans="1:49" customFormat="1" ht="15" x14ac:dyDescent="0.25">
      <c r="A1032">
        <v>427886</v>
      </c>
      <c r="B1032" t="s">
        <v>2120</v>
      </c>
      <c r="C1032" t="s">
        <v>257</v>
      </c>
      <c r="D1032" t="s">
        <v>252</v>
      </c>
      <c r="E1032" t="s">
        <v>79</v>
      </c>
      <c r="F1032" s="148">
        <v>31869</v>
      </c>
      <c r="G1032" t="s">
        <v>27</v>
      </c>
      <c r="H1032" t="s">
        <v>24</v>
      </c>
      <c r="I1032" t="s">
        <v>712</v>
      </c>
      <c r="J1032" t="s">
        <v>23</v>
      </c>
      <c r="K1032">
        <v>2005</v>
      </c>
      <c r="L1032" t="s">
        <v>76</v>
      </c>
      <c r="M1032" t="s">
        <v>39</v>
      </c>
      <c r="N1032" s="230"/>
      <c r="AG1032" t="s">
        <v>2221</v>
      </c>
      <c r="AL1032" s="230"/>
      <c r="AM1032" s="230"/>
      <c r="AN1032" s="230"/>
      <c r="AW1032">
        <v>3140001583</v>
      </c>
    </row>
    <row r="1033" spans="1:49" customFormat="1" ht="15" x14ac:dyDescent="0.25">
      <c r="A1033">
        <v>427895</v>
      </c>
      <c r="B1033" t="s">
        <v>2121</v>
      </c>
      <c r="C1033" t="s">
        <v>257</v>
      </c>
      <c r="D1033" t="s">
        <v>255</v>
      </c>
      <c r="E1033" t="s">
        <v>78</v>
      </c>
      <c r="F1033" s="148">
        <v>37287</v>
      </c>
      <c r="G1033" t="s">
        <v>2122</v>
      </c>
      <c r="H1033" t="s">
        <v>311</v>
      </c>
      <c r="I1033" t="s">
        <v>769</v>
      </c>
      <c r="J1033" t="s">
        <v>25</v>
      </c>
      <c r="K1033">
        <v>2019</v>
      </c>
      <c r="L1033" t="s">
        <v>27</v>
      </c>
      <c r="M1033" t="s">
        <v>679</v>
      </c>
      <c r="N1033" s="230"/>
      <c r="AG1033" t="s">
        <v>2221</v>
      </c>
      <c r="AL1033" s="230"/>
      <c r="AM1033" s="230"/>
      <c r="AN1033" s="230"/>
    </row>
    <row r="1034" spans="1:49" customFormat="1" ht="15" x14ac:dyDescent="0.25">
      <c r="A1034">
        <v>427899</v>
      </c>
      <c r="B1034" t="s">
        <v>2123</v>
      </c>
      <c r="C1034" t="s">
        <v>443</v>
      </c>
      <c r="D1034" t="s">
        <v>325</v>
      </c>
      <c r="E1034" t="s">
        <v>78</v>
      </c>
      <c r="F1034" s="148">
        <v>36660</v>
      </c>
      <c r="G1034" t="s">
        <v>27</v>
      </c>
      <c r="H1034" t="s">
        <v>24</v>
      </c>
      <c r="I1034" t="s">
        <v>712</v>
      </c>
      <c r="J1034" t="s">
        <v>23</v>
      </c>
      <c r="K1034">
        <v>2018</v>
      </c>
      <c r="L1034" t="s">
        <v>27</v>
      </c>
      <c r="N1034" s="230"/>
      <c r="AI1034">
        <v>930054440</v>
      </c>
      <c r="AL1034" s="230"/>
      <c r="AM1034" s="230"/>
      <c r="AN1034" s="230"/>
      <c r="AP1034" t="s">
        <v>689</v>
      </c>
      <c r="AW1034">
        <v>10010093613</v>
      </c>
    </row>
    <row r="1035" spans="1:49" customFormat="1" ht="15" x14ac:dyDescent="0.25">
      <c r="A1035">
        <v>427903</v>
      </c>
      <c r="B1035" t="s">
        <v>2124</v>
      </c>
      <c r="C1035" t="s">
        <v>555</v>
      </c>
      <c r="D1035" t="s">
        <v>2125</v>
      </c>
      <c r="E1035" t="s">
        <v>79</v>
      </c>
      <c r="F1035" s="148">
        <v>37005</v>
      </c>
      <c r="G1035" t="s">
        <v>27</v>
      </c>
      <c r="H1035" t="s">
        <v>24</v>
      </c>
      <c r="I1035" t="s">
        <v>712</v>
      </c>
      <c r="J1035" t="s">
        <v>25</v>
      </c>
      <c r="K1035">
        <v>2019</v>
      </c>
      <c r="L1035" t="s">
        <v>27</v>
      </c>
      <c r="M1035" t="s">
        <v>27</v>
      </c>
      <c r="N1035" s="230"/>
      <c r="AG1035" t="s">
        <v>2221</v>
      </c>
      <c r="AI1035">
        <v>998570915</v>
      </c>
      <c r="AK1035" t="s">
        <v>27</v>
      </c>
      <c r="AL1035" s="230"/>
      <c r="AM1035" s="230"/>
      <c r="AN1035" s="230"/>
      <c r="AW1035">
        <v>1040433320</v>
      </c>
    </row>
    <row r="1036" spans="1:49" customFormat="1" ht="15" x14ac:dyDescent="0.25">
      <c r="A1036">
        <v>427908</v>
      </c>
      <c r="B1036" t="s">
        <v>2126</v>
      </c>
      <c r="C1036" t="s">
        <v>244</v>
      </c>
      <c r="D1036" t="s">
        <v>2127</v>
      </c>
      <c r="E1036" t="s">
        <v>79</v>
      </c>
      <c r="F1036" s="148">
        <v>29061</v>
      </c>
      <c r="G1036" t="s">
        <v>27</v>
      </c>
      <c r="H1036" t="s">
        <v>24</v>
      </c>
      <c r="I1036" t="s">
        <v>712</v>
      </c>
      <c r="J1036" t="s">
        <v>23</v>
      </c>
      <c r="K1036">
        <v>1997</v>
      </c>
      <c r="L1036" t="s">
        <v>27</v>
      </c>
      <c r="N1036" s="230"/>
      <c r="AG1036" t="s">
        <v>2221</v>
      </c>
      <c r="AL1036" s="230"/>
      <c r="AM1036" s="230"/>
      <c r="AN1036" s="230"/>
    </row>
    <row r="1037" spans="1:49" customFormat="1" ht="15" x14ac:dyDescent="0.25">
      <c r="A1037">
        <v>427909</v>
      </c>
      <c r="B1037" t="s">
        <v>2128</v>
      </c>
      <c r="C1037" t="s">
        <v>241</v>
      </c>
      <c r="D1037" t="s">
        <v>1732</v>
      </c>
      <c r="E1037" t="s">
        <v>79</v>
      </c>
      <c r="F1037" s="148">
        <v>30956</v>
      </c>
      <c r="G1037" t="s">
        <v>539</v>
      </c>
      <c r="H1037" t="s">
        <v>24</v>
      </c>
      <c r="I1037" t="s">
        <v>712</v>
      </c>
      <c r="J1037" t="s">
        <v>23</v>
      </c>
      <c r="K1037">
        <v>2004</v>
      </c>
      <c r="L1037" t="s">
        <v>39</v>
      </c>
      <c r="N1037" s="230"/>
      <c r="AG1037" t="s">
        <v>2221</v>
      </c>
      <c r="AL1037" s="230"/>
      <c r="AM1037" s="230"/>
      <c r="AN1037" s="230"/>
    </row>
    <row r="1038" spans="1:49" customFormat="1" ht="15" x14ac:dyDescent="0.25">
      <c r="A1038">
        <v>427911</v>
      </c>
      <c r="B1038" t="s">
        <v>2129</v>
      </c>
      <c r="C1038" t="s">
        <v>277</v>
      </c>
      <c r="D1038" t="s">
        <v>444</v>
      </c>
      <c r="E1038" t="s">
        <v>79</v>
      </c>
      <c r="F1038" s="148">
        <v>37257</v>
      </c>
      <c r="G1038" t="s">
        <v>2130</v>
      </c>
      <c r="H1038" t="s">
        <v>24</v>
      </c>
      <c r="I1038" t="s">
        <v>712</v>
      </c>
      <c r="J1038" t="s">
        <v>25</v>
      </c>
      <c r="K1038">
        <v>2019</v>
      </c>
      <c r="L1038" t="s">
        <v>27</v>
      </c>
      <c r="M1038" t="s">
        <v>39</v>
      </c>
      <c r="N1038" s="230"/>
      <c r="AG1038" t="s">
        <v>2221</v>
      </c>
      <c r="AI1038">
        <v>931770869</v>
      </c>
      <c r="AL1038" s="230"/>
      <c r="AM1038" s="230"/>
      <c r="AN1038" s="230"/>
      <c r="AW1038">
        <v>3310108023</v>
      </c>
    </row>
    <row r="1039" spans="1:49" customFormat="1" ht="15" x14ac:dyDescent="0.25">
      <c r="A1039">
        <v>427912</v>
      </c>
      <c r="B1039" t="s">
        <v>2131</v>
      </c>
      <c r="C1039" t="s">
        <v>257</v>
      </c>
      <c r="D1039" t="s">
        <v>466</v>
      </c>
      <c r="E1039" t="s">
        <v>79</v>
      </c>
      <c r="F1039" s="148">
        <v>35966</v>
      </c>
      <c r="G1039" t="s">
        <v>449</v>
      </c>
      <c r="H1039" t="s">
        <v>24</v>
      </c>
      <c r="I1039" t="s">
        <v>769</v>
      </c>
      <c r="J1039" t="s">
        <v>25</v>
      </c>
      <c r="K1039">
        <v>2017</v>
      </c>
      <c r="L1039" t="s">
        <v>39</v>
      </c>
      <c r="N1039" s="230"/>
      <c r="AG1039" t="s">
        <v>2221</v>
      </c>
      <c r="AL1039" s="230"/>
      <c r="AM1039" s="230"/>
      <c r="AN1039" s="230"/>
      <c r="AP1039" t="s">
        <v>689</v>
      </c>
    </row>
    <row r="1040" spans="1:49" customFormat="1" ht="15" x14ac:dyDescent="0.25">
      <c r="A1040">
        <v>427918</v>
      </c>
      <c r="B1040" t="s">
        <v>2132</v>
      </c>
      <c r="C1040" t="s">
        <v>367</v>
      </c>
      <c r="D1040" t="s">
        <v>422</v>
      </c>
      <c r="E1040" t="s">
        <v>79</v>
      </c>
      <c r="F1040" s="148">
        <v>30240</v>
      </c>
      <c r="G1040" t="s">
        <v>2405</v>
      </c>
      <c r="H1040" t="s">
        <v>24</v>
      </c>
      <c r="I1040" t="s">
        <v>712</v>
      </c>
      <c r="J1040" t="s">
        <v>25</v>
      </c>
      <c r="K1040">
        <v>2000</v>
      </c>
      <c r="L1040" t="s">
        <v>27</v>
      </c>
      <c r="M1040" t="s">
        <v>49</v>
      </c>
      <c r="N1040" s="230"/>
      <c r="AG1040" t="s">
        <v>2221</v>
      </c>
      <c r="AI1040">
        <v>939860497</v>
      </c>
      <c r="AK1040" t="s">
        <v>27</v>
      </c>
      <c r="AL1040" s="230"/>
      <c r="AM1040" s="230"/>
      <c r="AN1040" s="230"/>
      <c r="AW1040">
        <v>5210004790</v>
      </c>
    </row>
    <row r="1041" spans="1:49" customFormat="1" ht="15" x14ac:dyDescent="0.25">
      <c r="A1041">
        <v>427919</v>
      </c>
      <c r="B1041" t="s">
        <v>2133</v>
      </c>
      <c r="C1041" t="s">
        <v>273</v>
      </c>
      <c r="D1041" t="s">
        <v>406</v>
      </c>
      <c r="E1041" t="s">
        <v>79</v>
      </c>
      <c r="F1041" s="148">
        <v>30985</v>
      </c>
      <c r="G1041" t="s">
        <v>2134</v>
      </c>
      <c r="H1041" t="s">
        <v>24</v>
      </c>
      <c r="I1041" t="s">
        <v>712</v>
      </c>
      <c r="J1041" t="s">
        <v>23</v>
      </c>
      <c r="K1041">
        <v>2002</v>
      </c>
      <c r="L1041" t="s">
        <v>27</v>
      </c>
      <c r="N1041" s="230"/>
      <c r="AG1041" t="s">
        <v>2221</v>
      </c>
      <c r="AI1041">
        <v>932250847</v>
      </c>
      <c r="AK1041" t="s">
        <v>27</v>
      </c>
      <c r="AL1041" s="230"/>
      <c r="AM1041" s="230"/>
      <c r="AN1041" s="230"/>
      <c r="AP1041" t="s">
        <v>689</v>
      </c>
    </row>
    <row r="1042" spans="1:49" customFormat="1" ht="15" x14ac:dyDescent="0.25">
      <c r="A1042">
        <v>427922</v>
      </c>
      <c r="B1042" t="s">
        <v>2135</v>
      </c>
      <c r="C1042" t="s">
        <v>277</v>
      </c>
      <c r="D1042" t="s">
        <v>339</v>
      </c>
      <c r="E1042" t="s">
        <v>79</v>
      </c>
      <c r="F1042" s="148">
        <v>36185</v>
      </c>
      <c r="G1042" t="s">
        <v>27</v>
      </c>
      <c r="H1042" t="s">
        <v>24</v>
      </c>
      <c r="I1042" t="s">
        <v>712</v>
      </c>
      <c r="J1042" t="s">
        <v>25</v>
      </c>
      <c r="K1042">
        <v>2017</v>
      </c>
      <c r="L1042" t="s">
        <v>39</v>
      </c>
      <c r="N1042" s="230"/>
      <c r="AG1042" t="s">
        <v>2221</v>
      </c>
      <c r="AL1042" s="230"/>
      <c r="AM1042" s="230"/>
      <c r="AN1042" s="230"/>
      <c r="AP1042" t="s">
        <v>689</v>
      </c>
    </row>
    <row r="1043" spans="1:49" customFormat="1" ht="15" x14ac:dyDescent="0.25">
      <c r="A1043">
        <v>427929</v>
      </c>
      <c r="B1043" t="s">
        <v>668</v>
      </c>
      <c r="C1043" t="s">
        <v>373</v>
      </c>
      <c r="D1043" t="s">
        <v>258</v>
      </c>
      <c r="E1043" t="s">
        <v>79</v>
      </c>
      <c r="F1043" s="148">
        <v>36294</v>
      </c>
      <c r="G1043" t="s">
        <v>27</v>
      </c>
      <c r="H1043" t="s">
        <v>24</v>
      </c>
      <c r="I1043" t="s">
        <v>712</v>
      </c>
      <c r="J1043" t="s">
        <v>25</v>
      </c>
      <c r="L1043" t="s">
        <v>27</v>
      </c>
      <c r="M1043" t="s">
        <v>27</v>
      </c>
      <c r="N1043" s="230"/>
      <c r="AG1043" t="s">
        <v>2221</v>
      </c>
      <c r="AL1043" s="230"/>
      <c r="AM1043" s="230"/>
      <c r="AN1043" s="230"/>
      <c r="AP1043" t="s">
        <v>689</v>
      </c>
      <c r="AW1043">
        <v>1040355962</v>
      </c>
    </row>
    <row r="1044" spans="1:49" customFormat="1" ht="15" x14ac:dyDescent="0.25">
      <c r="A1044">
        <v>427933</v>
      </c>
      <c r="B1044" t="s">
        <v>2136</v>
      </c>
      <c r="C1044" t="s">
        <v>251</v>
      </c>
      <c r="D1044" t="s">
        <v>390</v>
      </c>
      <c r="E1044" t="s">
        <v>79</v>
      </c>
      <c r="F1044" s="148">
        <v>36703</v>
      </c>
      <c r="G1044" t="s">
        <v>243</v>
      </c>
      <c r="H1044" t="s">
        <v>24</v>
      </c>
      <c r="I1044" t="s">
        <v>712</v>
      </c>
      <c r="J1044" t="s">
        <v>23</v>
      </c>
      <c r="K1044">
        <v>2018</v>
      </c>
      <c r="L1044" t="s">
        <v>27</v>
      </c>
      <c r="M1044" t="s">
        <v>56</v>
      </c>
      <c r="N1044" s="230"/>
      <c r="AG1044" t="s">
        <v>2221</v>
      </c>
      <c r="AI1044">
        <v>980365639</v>
      </c>
      <c r="AL1044" s="230"/>
      <c r="AM1044" s="230"/>
      <c r="AN1044" s="230"/>
      <c r="AP1044" t="s">
        <v>689</v>
      </c>
      <c r="AW1044">
        <v>6090010234</v>
      </c>
    </row>
    <row r="1045" spans="1:49" customFormat="1" ht="15" x14ac:dyDescent="0.25">
      <c r="A1045">
        <v>427934</v>
      </c>
      <c r="B1045" t="s">
        <v>2137</v>
      </c>
      <c r="C1045" t="s">
        <v>682</v>
      </c>
      <c r="D1045" t="s">
        <v>662</v>
      </c>
      <c r="E1045" t="s">
        <v>79</v>
      </c>
      <c r="F1045" s="148">
        <v>35261</v>
      </c>
      <c r="I1045" t="s">
        <v>712</v>
      </c>
      <c r="N1045" s="230"/>
      <c r="AL1045" s="230"/>
      <c r="AM1045" s="230"/>
      <c r="AN1045" s="230"/>
    </row>
    <row r="1046" spans="1:49" customFormat="1" ht="15" x14ac:dyDescent="0.25">
      <c r="A1046">
        <v>427935</v>
      </c>
      <c r="B1046" t="s">
        <v>2138</v>
      </c>
      <c r="C1046" t="s">
        <v>2139</v>
      </c>
      <c r="D1046" t="s">
        <v>463</v>
      </c>
      <c r="E1046" t="s">
        <v>79</v>
      </c>
      <c r="F1046" s="148">
        <v>0</v>
      </c>
      <c r="G1046" t="s">
        <v>910</v>
      </c>
      <c r="H1046" t="s">
        <v>24</v>
      </c>
      <c r="I1046" t="s">
        <v>769</v>
      </c>
      <c r="J1046" t="s">
        <v>25</v>
      </c>
      <c r="K1046">
        <v>2008</v>
      </c>
      <c r="L1046" t="s">
        <v>59</v>
      </c>
      <c r="M1046" t="s">
        <v>59</v>
      </c>
      <c r="N1046" s="230"/>
      <c r="AG1046" t="s">
        <v>2221</v>
      </c>
      <c r="AI1046">
        <v>949135515</v>
      </c>
      <c r="AL1046" s="230"/>
      <c r="AM1046" s="230"/>
      <c r="AN1046" s="230"/>
      <c r="AP1046" t="s">
        <v>689</v>
      </c>
      <c r="AW1046">
        <v>7010005522</v>
      </c>
    </row>
    <row r="1047" spans="1:49" customFormat="1" ht="15" x14ac:dyDescent="0.25">
      <c r="A1047">
        <v>427936</v>
      </c>
      <c r="B1047" t="s">
        <v>2140</v>
      </c>
      <c r="C1047" t="s">
        <v>358</v>
      </c>
      <c r="D1047" t="s">
        <v>2080</v>
      </c>
      <c r="E1047" t="s">
        <v>78</v>
      </c>
      <c r="F1047" s="148">
        <v>33848</v>
      </c>
      <c r="G1047" t="s">
        <v>27</v>
      </c>
      <c r="H1047" t="s">
        <v>311</v>
      </c>
      <c r="I1047" t="s">
        <v>712</v>
      </c>
      <c r="J1047" t="s">
        <v>25</v>
      </c>
      <c r="K1047">
        <v>2010</v>
      </c>
      <c r="L1047" t="s">
        <v>27</v>
      </c>
      <c r="M1047" t="s">
        <v>679</v>
      </c>
      <c r="N1047" s="230"/>
      <c r="AG1047" t="s">
        <v>2221</v>
      </c>
      <c r="AL1047" s="230"/>
      <c r="AM1047" s="230"/>
      <c r="AN1047" s="230"/>
      <c r="AP1047" t="s">
        <v>689</v>
      </c>
    </row>
    <row r="1048" spans="1:49" customFormat="1" ht="15" x14ac:dyDescent="0.25">
      <c r="A1048">
        <v>427947</v>
      </c>
      <c r="B1048" t="s">
        <v>2141</v>
      </c>
      <c r="C1048" t="s">
        <v>259</v>
      </c>
      <c r="D1048" t="s">
        <v>1845</v>
      </c>
      <c r="E1048" t="s">
        <v>78</v>
      </c>
      <c r="F1048" s="148">
        <v>36703</v>
      </c>
      <c r="I1048" t="s">
        <v>712</v>
      </c>
      <c r="N1048" s="230"/>
      <c r="AL1048" s="230"/>
      <c r="AM1048" s="230"/>
      <c r="AN1048" s="230"/>
      <c r="AP1048" t="s">
        <v>689</v>
      </c>
    </row>
    <row r="1049" spans="1:49" customFormat="1" ht="15" x14ac:dyDescent="0.25">
      <c r="A1049">
        <v>427964</v>
      </c>
      <c r="B1049" t="s">
        <v>2142</v>
      </c>
      <c r="C1049" t="s">
        <v>446</v>
      </c>
      <c r="D1049" t="s">
        <v>1982</v>
      </c>
      <c r="E1049" t="s">
        <v>79</v>
      </c>
      <c r="F1049" s="148">
        <v>35474</v>
      </c>
      <c r="G1049" t="s">
        <v>272</v>
      </c>
      <c r="H1049" t="s">
        <v>24</v>
      </c>
      <c r="I1049" t="s">
        <v>769</v>
      </c>
      <c r="J1049" t="s">
        <v>25</v>
      </c>
      <c r="K1049">
        <v>2016</v>
      </c>
      <c r="L1049" t="s">
        <v>39</v>
      </c>
      <c r="M1049" t="s">
        <v>39</v>
      </c>
      <c r="N1049" s="230"/>
      <c r="AG1049" t="s">
        <v>2221</v>
      </c>
      <c r="AI1049">
        <v>968607677</v>
      </c>
      <c r="AK1049" t="s">
        <v>27</v>
      </c>
      <c r="AL1049" s="230"/>
      <c r="AM1049" s="230"/>
      <c r="AN1049" s="230"/>
      <c r="AP1049" t="s">
        <v>689</v>
      </c>
      <c r="AW1049">
        <v>3020048855</v>
      </c>
    </row>
    <row r="1050" spans="1:49" customFormat="1" ht="15" x14ac:dyDescent="0.25">
      <c r="A1050">
        <v>427967</v>
      </c>
      <c r="B1050" t="s">
        <v>2143</v>
      </c>
      <c r="C1050" t="s">
        <v>2144</v>
      </c>
      <c r="D1050" t="s">
        <v>260</v>
      </c>
      <c r="E1050" t="s">
        <v>78</v>
      </c>
      <c r="F1050" s="148">
        <v>35796</v>
      </c>
      <c r="G1050" t="s">
        <v>2145</v>
      </c>
      <c r="H1050" t="s">
        <v>24</v>
      </c>
      <c r="I1050" t="s">
        <v>712</v>
      </c>
      <c r="J1050" t="s">
        <v>23</v>
      </c>
      <c r="K1050">
        <v>2016</v>
      </c>
      <c r="L1050" t="s">
        <v>72</v>
      </c>
      <c r="N1050" s="230"/>
      <c r="AI1050">
        <v>937601798</v>
      </c>
      <c r="AL1050" s="230"/>
      <c r="AM1050" s="230"/>
      <c r="AN1050" s="230"/>
      <c r="AW1050">
        <v>12100073064</v>
      </c>
    </row>
    <row r="1051" spans="1:49" customFormat="1" ht="15" x14ac:dyDescent="0.25">
      <c r="A1051">
        <v>427970</v>
      </c>
      <c r="B1051" t="s">
        <v>2146</v>
      </c>
      <c r="C1051" t="s">
        <v>2006</v>
      </c>
      <c r="D1051" t="s">
        <v>290</v>
      </c>
      <c r="E1051" t="s">
        <v>79</v>
      </c>
      <c r="F1051" s="148">
        <v>32874</v>
      </c>
      <c r="G1051" t="s">
        <v>27</v>
      </c>
      <c r="H1051" t="s">
        <v>311</v>
      </c>
      <c r="I1051" t="s">
        <v>712</v>
      </c>
      <c r="J1051" t="s">
        <v>23</v>
      </c>
      <c r="K1051">
        <v>2008</v>
      </c>
      <c r="L1051" t="s">
        <v>27</v>
      </c>
      <c r="M1051" t="s">
        <v>679</v>
      </c>
      <c r="N1051" s="230"/>
      <c r="AG1051" t="s">
        <v>2221</v>
      </c>
      <c r="AI1051">
        <v>931813048</v>
      </c>
      <c r="AK1051" t="s">
        <v>27</v>
      </c>
      <c r="AL1051" s="230"/>
      <c r="AM1051" s="230"/>
      <c r="AN1051" s="230"/>
      <c r="AP1051" t="s">
        <v>689</v>
      </c>
    </row>
    <row r="1052" spans="1:49" customFormat="1" ht="15" x14ac:dyDescent="0.25">
      <c r="A1052">
        <v>427971</v>
      </c>
      <c r="B1052" t="s">
        <v>2147</v>
      </c>
      <c r="C1052" t="s">
        <v>367</v>
      </c>
      <c r="D1052" t="s">
        <v>300</v>
      </c>
      <c r="E1052" t="s">
        <v>79</v>
      </c>
      <c r="F1052" s="148">
        <v>34910</v>
      </c>
      <c r="I1052" t="s">
        <v>712</v>
      </c>
      <c r="N1052" s="230"/>
      <c r="AL1052" s="230"/>
      <c r="AM1052" s="230"/>
      <c r="AN1052" s="230"/>
      <c r="AP1052" t="s">
        <v>689</v>
      </c>
    </row>
    <row r="1053" spans="1:49" customFormat="1" ht="15" x14ac:dyDescent="0.25">
      <c r="A1053">
        <v>427973</v>
      </c>
      <c r="B1053" t="s">
        <v>2148</v>
      </c>
      <c r="C1053" t="s">
        <v>451</v>
      </c>
      <c r="D1053" t="s">
        <v>557</v>
      </c>
      <c r="E1053" t="s">
        <v>79</v>
      </c>
      <c r="F1053" s="148">
        <v>31050</v>
      </c>
      <c r="G1053" t="s">
        <v>27</v>
      </c>
      <c r="H1053" t="s">
        <v>24</v>
      </c>
      <c r="I1053" t="s">
        <v>712</v>
      </c>
      <c r="J1053" t="s">
        <v>25</v>
      </c>
      <c r="K1053">
        <v>2002</v>
      </c>
      <c r="L1053" t="s">
        <v>27</v>
      </c>
      <c r="M1053" t="s">
        <v>27</v>
      </c>
      <c r="N1053" s="230"/>
      <c r="AG1053" t="s">
        <v>2221</v>
      </c>
      <c r="AI1053">
        <v>993618767</v>
      </c>
      <c r="AL1053" s="230"/>
      <c r="AM1053" s="230"/>
      <c r="AN1053" s="230"/>
      <c r="AW1053">
        <v>1010148305</v>
      </c>
    </row>
    <row r="1054" spans="1:49" customFormat="1" ht="15" x14ac:dyDescent="0.25">
      <c r="A1054">
        <v>427976</v>
      </c>
      <c r="B1054" t="s">
        <v>2149</v>
      </c>
      <c r="C1054" t="s">
        <v>628</v>
      </c>
      <c r="D1054" t="s">
        <v>1062</v>
      </c>
      <c r="E1054" t="s">
        <v>78</v>
      </c>
      <c r="F1054" s="148">
        <v>35796</v>
      </c>
      <c r="I1054" t="s">
        <v>712</v>
      </c>
      <c r="N1054" s="230"/>
      <c r="AL1054" s="230"/>
      <c r="AM1054" s="230"/>
      <c r="AN1054" s="230"/>
    </row>
    <row r="1055" spans="1:49" customFormat="1" ht="15" x14ac:dyDescent="0.25">
      <c r="A1055">
        <v>427977</v>
      </c>
      <c r="B1055" t="s">
        <v>2150</v>
      </c>
      <c r="C1055" t="s">
        <v>461</v>
      </c>
      <c r="D1055" t="s">
        <v>463</v>
      </c>
      <c r="E1055" t="s">
        <v>78</v>
      </c>
      <c r="F1055" s="148">
        <v>30481</v>
      </c>
      <c r="G1055" t="s">
        <v>2151</v>
      </c>
      <c r="H1055" t="s">
        <v>24</v>
      </c>
      <c r="I1055" t="s">
        <v>712</v>
      </c>
      <c r="J1055" t="s">
        <v>23</v>
      </c>
      <c r="K1055">
        <v>2003</v>
      </c>
      <c r="L1055" t="s">
        <v>27</v>
      </c>
      <c r="N1055" s="230"/>
      <c r="AI1055">
        <v>941711719</v>
      </c>
      <c r="AL1055" s="230"/>
      <c r="AM1055" s="230"/>
      <c r="AN1055" s="230"/>
      <c r="AW1055">
        <v>14010041852</v>
      </c>
    </row>
    <row r="1056" spans="1:49" customFormat="1" ht="15" x14ac:dyDescent="0.25">
      <c r="A1056">
        <v>427981</v>
      </c>
      <c r="B1056" t="s">
        <v>2152</v>
      </c>
      <c r="C1056" t="s">
        <v>845</v>
      </c>
      <c r="D1056" t="s">
        <v>1493</v>
      </c>
      <c r="E1056" t="s">
        <v>79</v>
      </c>
      <c r="F1056" s="148">
        <v>36528</v>
      </c>
      <c r="G1056" t="s">
        <v>69</v>
      </c>
      <c r="H1056" t="s">
        <v>24</v>
      </c>
      <c r="I1056" t="s">
        <v>712</v>
      </c>
      <c r="J1056" t="s">
        <v>25</v>
      </c>
      <c r="K1056">
        <v>2017</v>
      </c>
      <c r="L1056" t="s">
        <v>39</v>
      </c>
      <c r="N1056" s="230"/>
      <c r="AG1056" t="s">
        <v>2221</v>
      </c>
      <c r="AL1056" s="230"/>
      <c r="AM1056" s="230"/>
      <c r="AN1056" s="230"/>
    </row>
    <row r="1057" spans="1:49" customFormat="1" ht="15" x14ac:dyDescent="0.25">
      <c r="A1057">
        <v>427986</v>
      </c>
      <c r="B1057" t="s">
        <v>2153</v>
      </c>
      <c r="C1057" t="s">
        <v>328</v>
      </c>
      <c r="D1057" t="s">
        <v>324</v>
      </c>
      <c r="E1057" t="s">
        <v>79</v>
      </c>
      <c r="F1057" s="148">
        <v>28477</v>
      </c>
      <c r="G1057" t="s">
        <v>548</v>
      </c>
      <c r="H1057" t="s">
        <v>24</v>
      </c>
      <c r="I1057" t="s">
        <v>712</v>
      </c>
      <c r="J1057" t="s">
        <v>25</v>
      </c>
      <c r="K1057">
        <v>1996</v>
      </c>
      <c r="L1057" t="s">
        <v>27</v>
      </c>
      <c r="N1057" s="230"/>
      <c r="AG1057" t="s">
        <v>2221</v>
      </c>
      <c r="AI1057">
        <v>996512549</v>
      </c>
      <c r="AL1057" s="230"/>
      <c r="AM1057" s="230"/>
      <c r="AN1057" s="230"/>
      <c r="AW1057">
        <v>12170001056</v>
      </c>
    </row>
    <row r="1058" spans="1:49" customFormat="1" ht="15" x14ac:dyDescent="0.25">
      <c r="A1058">
        <v>427988</v>
      </c>
      <c r="B1058" t="s">
        <v>2154</v>
      </c>
      <c r="C1058" t="s">
        <v>347</v>
      </c>
      <c r="D1058" t="s">
        <v>278</v>
      </c>
      <c r="E1058" t="s">
        <v>79</v>
      </c>
      <c r="F1058" s="148">
        <v>30289</v>
      </c>
      <c r="G1058" t="s">
        <v>402</v>
      </c>
      <c r="H1058" t="s">
        <v>311</v>
      </c>
      <c r="I1058" t="s">
        <v>712</v>
      </c>
      <c r="J1058" t="s">
        <v>23</v>
      </c>
      <c r="K1058">
        <v>2001</v>
      </c>
      <c r="L1058" t="s">
        <v>39</v>
      </c>
      <c r="M1058" t="s">
        <v>679</v>
      </c>
      <c r="N1058" s="230"/>
      <c r="AG1058" t="s">
        <v>2221</v>
      </c>
      <c r="AL1058" s="230"/>
      <c r="AM1058" s="230"/>
      <c r="AN1058" s="230"/>
      <c r="AP1058" t="s">
        <v>689</v>
      </c>
    </row>
    <row r="1059" spans="1:49" customFormat="1" ht="15" x14ac:dyDescent="0.25">
      <c r="A1059">
        <v>427989</v>
      </c>
      <c r="B1059" t="s">
        <v>2155</v>
      </c>
      <c r="C1059" t="s">
        <v>849</v>
      </c>
      <c r="D1059" t="s">
        <v>435</v>
      </c>
      <c r="E1059" t="s">
        <v>79</v>
      </c>
      <c r="F1059" s="148">
        <v>36740</v>
      </c>
      <c r="G1059" t="s">
        <v>27</v>
      </c>
      <c r="H1059" t="s">
        <v>311</v>
      </c>
      <c r="I1059" t="s">
        <v>712</v>
      </c>
      <c r="J1059" t="s">
        <v>25</v>
      </c>
      <c r="K1059">
        <v>2019</v>
      </c>
      <c r="L1059" t="s">
        <v>27</v>
      </c>
      <c r="M1059" t="s">
        <v>679</v>
      </c>
      <c r="N1059" s="230"/>
      <c r="AG1059" t="s">
        <v>2221</v>
      </c>
      <c r="AI1059">
        <v>952705181</v>
      </c>
      <c r="AK1059" t="s">
        <v>2279</v>
      </c>
      <c r="AL1059" s="230"/>
      <c r="AM1059" s="230"/>
      <c r="AN1059" s="230"/>
      <c r="AP1059" t="s">
        <v>689</v>
      </c>
    </row>
    <row r="1060" spans="1:49" customFormat="1" ht="15" x14ac:dyDescent="0.25">
      <c r="A1060">
        <v>427994</v>
      </c>
      <c r="B1060" t="s">
        <v>2156</v>
      </c>
      <c r="C1060" t="s">
        <v>336</v>
      </c>
      <c r="D1060" t="s">
        <v>2157</v>
      </c>
      <c r="E1060" t="s">
        <v>79</v>
      </c>
      <c r="F1060" s="148">
        <v>29618</v>
      </c>
      <c r="G1060" t="s">
        <v>27</v>
      </c>
      <c r="H1060" t="s">
        <v>311</v>
      </c>
      <c r="I1060" t="s">
        <v>712</v>
      </c>
      <c r="J1060" t="s">
        <v>25</v>
      </c>
      <c r="K1060">
        <v>1998</v>
      </c>
      <c r="L1060" t="s">
        <v>27</v>
      </c>
      <c r="M1060" t="s">
        <v>679</v>
      </c>
      <c r="N1060" s="230"/>
      <c r="AG1060" t="s">
        <v>2221</v>
      </c>
      <c r="AL1060" s="230"/>
      <c r="AM1060" s="230"/>
      <c r="AN1060" s="230"/>
    </row>
    <row r="1061" spans="1:49" customFormat="1" ht="15" x14ac:dyDescent="0.25">
      <c r="A1061">
        <v>427999</v>
      </c>
      <c r="B1061" t="s">
        <v>2158</v>
      </c>
      <c r="C1061" t="s">
        <v>479</v>
      </c>
      <c r="D1061" t="s">
        <v>242</v>
      </c>
      <c r="E1061" t="s">
        <v>79</v>
      </c>
      <c r="F1061" s="148">
        <v>37257</v>
      </c>
      <c r="G1061" t="s">
        <v>27</v>
      </c>
      <c r="H1061" t="s">
        <v>24</v>
      </c>
      <c r="I1061" t="s">
        <v>712</v>
      </c>
      <c r="J1061" t="s">
        <v>25</v>
      </c>
      <c r="L1061" t="s">
        <v>27</v>
      </c>
      <c r="N1061" s="230"/>
      <c r="AG1061" t="s">
        <v>2221</v>
      </c>
      <c r="AL1061" s="230"/>
      <c r="AM1061" s="230"/>
      <c r="AN1061" s="230"/>
    </row>
    <row r="1062" spans="1:49" customFormat="1" ht="15" x14ac:dyDescent="0.25">
      <c r="A1062">
        <v>428007</v>
      </c>
      <c r="B1062" t="s">
        <v>2159</v>
      </c>
      <c r="C1062" t="s">
        <v>346</v>
      </c>
      <c r="D1062" t="s">
        <v>294</v>
      </c>
      <c r="E1062" t="s">
        <v>79</v>
      </c>
      <c r="F1062" s="148">
        <v>30866</v>
      </c>
      <c r="G1062" t="s">
        <v>27</v>
      </c>
      <c r="H1062" t="s">
        <v>311</v>
      </c>
      <c r="I1062" t="s">
        <v>712</v>
      </c>
      <c r="J1062" t="s">
        <v>25</v>
      </c>
      <c r="K1062">
        <v>2001</v>
      </c>
      <c r="L1062" t="s">
        <v>27</v>
      </c>
      <c r="M1062" t="s">
        <v>679</v>
      </c>
      <c r="N1062" s="230"/>
      <c r="AG1062" t="s">
        <v>2221</v>
      </c>
      <c r="AI1062">
        <v>992182127</v>
      </c>
      <c r="AL1062" s="230"/>
      <c r="AM1062" s="230"/>
      <c r="AN1062" s="230"/>
      <c r="AP1062" t="s">
        <v>689</v>
      </c>
    </row>
    <row r="1063" spans="1:49" customFormat="1" ht="15" x14ac:dyDescent="0.25">
      <c r="A1063">
        <v>428010</v>
      </c>
      <c r="B1063" t="s">
        <v>2160</v>
      </c>
      <c r="C1063" t="s">
        <v>643</v>
      </c>
      <c r="D1063" t="s">
        <v>509</v>
      </c>
      <c r="E1063" t="s">
        <v>79</v>
      </c>
      <c r="F1063" s="148">
        <v>31675</v>
      </c>
      <c r="G1063" t="s">
        <v>27</v>
      </c>
      <c r="H1063" t="s">
        <v>24</v>
      </c>
      <c r="I1063" t="s">
        <v>712</v>
      </c>
      <c r="J1063" t="s">
        <v>23</v>
      </c>
      <c r="K1063">
        <v>2004</v>
      </c>
      <c r="L1063" t="s">
        <v>39</v>
      </c>
      <c r="M1063" t="s">
        <v>27</v>
      </c>
      <c r="N1063" s="230"/>
      <c r="AG1063" t="s">
        <v>2221</v>
      </c>
      <c r="AI1063">
        <v>954655272</v>
      </c>
      <c r="AL1063" s="230"/>
      <c r="AM1063" s="230"/>
      <c r="AN1063" s="230"/>
      <c r="AW1063">
        <v>1030105845</v>
      </c>
    </row>
    <row r="1064" spans="1:49" customFormat="1" ht="15" x14ac:dyDescent="0.25">
      <c r="A1064">
        <v>428014</v>
      </c>
      <c r="B1064" t="s">
        <v>2161</v>
      </c>
      <c r="C1064" t="s">
        <v>567</v>
      </c>
      <c r="D1064" t="s">
        <v>294</v>
      </c>
      <c r="E1064" t="s">
        <v>78</v>
      </c>
      <c r="F1064" s="148">
        <v>30150</v>
      </c>
      <c r="G1064" t="s">
        <v>480</v>
      </c>
      <c r="H1064" t="s">
        <v>419</v>
      </c>
      <c r="I1064" t="s">
        <v>712</v>
      </c>
      <c r="J1064" t="s">
        <v>23</v>
      </c>
      <c r="K1064">
        <v>2001</v>
      </c>
      <c r="L1064" t="s">
        <v>27</v>
      </c>
      <c r="M1064" t="s">
        <v>679</v>
      </c>
      <c r="N1064" s="230"/>
      <c r="AG1064" t="s">
        <v>2221</v>
      </c>
      <c r="AI1064">
        <v>936431579</v>
      </c>
      <c r="AK1064" t="s">
        <v>2406</v>
      </c>
      <c r="AL1064" s="230"/>
      <c r="AM1064" s="230"/>
      <c r="AN1064" s="230"/>
      <c r="AP1064" t="s">
        <v>689</v>
      </c>
    </row>
    <row r="1065" spans="1:49" customFormat="1" ht="15" x14ac:dyDescent="0.25">
      <c r="A1065">
        <v>428020</v>
      </c>
      <c r="B1065" t="s">
        <v>2162</v>
      </c>
      <c r="C1065" t="s">
        <v>244</v>
      </c>
      <c r="D1065" t="s">
        <v>2163</v>
      </c>
      <c r="E1065" t="s">
        <v>79</v>
      </c>
      <c r="F1065" s="148">
        <v>31768</v>
      </c>
      <c r="G1065" t="s">
        <v>527</v>
      </c>
      <c r="H1065" t="s">
        <v>24</v>
      </c>
      <c r="I1065" t="s">
        <v>712</v>
      </c>
      <c r="J1065" t="s">
        <v>25</v>
      </c>
      <c r="K1065">
        <v>2005</v>
      </c>
      <c r="L1065" t="s">
        <v>39</v>
      </c>
      <c r="M1065" t="s">
        <v>27</v>
      </c>
      <c r="N1065" s="230"/>
      <c r="AG1065" t="s">
        <v>2221</v>
      </c>
      <c r="AI1065">
        <v>932985037</v>
      </c>
      <c r="AK1065" t="s">
        <v>360</v>
      </c>
      <c r="AL1065" s="230"/>
      <c r="AM1065" s="230"/>
      <c r="AN1065" s="230"/>
      <c r="AW1065">
        <v>1010693371</v>
      </c>
    </row>
    <row r="1066" spans="1:49" customFormat="1" ht="15" x14ac:dyDescent="0.25">
      <c r="A1066">
        <v>428026</v>
      </c>
      <c r="B1066" t="s">
        <v>2164</v>
      </c>
      <c r="C1066" t="s">
        <v>446</v>
      </c>
      <c r="D1066" t="s">
        <v>295</v>
      </c>
      <c r="E1066" t="s">
        <v>79</v>
      </c>
      <c r="F1066" s="148">
        <v>26543</v>
      </c>
      <c r="G1066" t="s">
        <v>27</v>
      </c>
      <c r="H1066" t="s">
        <v>24</v>
      </c>
      <c r="I1066" t="s">
        <v>769</v>
      </c>
      <c r="J1066" t="s">
        <v>23</v>
      </c>
      <c r="K1066">
        <v>1990</v>
      </c>
      <c r="L1066" t="s">
        <v>27</v>
      </c>
      <c r="M1066" t="s">
        <v>27</v>
      </c>
      <c r="N1066" s="230"/>
      <c r="AG1066" t="s">
        <v>2221</v>
      </c>
      <c r="AI1066">
        <v>968620446</v>
      </c>
      <c r="AL1066" s="230"/>
      <c r="AM1066" s="230"/>
      <c r="AN1066" s="230"/>
      <c r="AW1066">
        <v>1020247594</v>
      </c>
    </row>
    <row r="1067" spans="1:49" customFormat="1" ht="15" x14ac:dyDescent="0.25">
      <c r="A1067">
        <v>428030</v>
      </c>
      <c r="B1067" t="s">
        <v>2165</v>
      </c>
      <c r="C1067" t="s">
        <v>338</v>
      </c>
      <c r="D1067" t="s">
        <v>651</v>
      </c>
      <c r="E1067" t="s">
        <v>79</v>
      </c>
      <c r="F1067" s="148">
        <v>35216</v>
      </c>
      <c r="G1067" t="s">
        <v>243</v>
      </c>
      <c r="H1067" t="s">
        <v>684</v>
      </c>
      <c r="I1067" t="s">
        <v>712</v>
      </c>
      <c r="J1067" t="s">
        <v>23</v>
      </c>
      <c r="K1067">
        <v>2014</v>
      </c>
      <c r="L1067" t="s">
        <v>27</v>
      </c>
      <c r="M1067" t="s">
        <v>679</v>
      </c>
      <c r="N1067" s="230"/>
      <c r="AG1067" t="s">
        <v>2221</v>
      </c>
      <c r="AI1067">
        <v>953519775</v>
      </c>
      <c r="AL1067" s="230"/>
      <c r="AM1067" s="230"/>
      <c r="AN1067" s="230"/>
      <c r="AP1067" t="s">
        <v>689</v>
      </c>
    </row>
    <row r="1068" spans="1:49" customFormat="1" ht="15" x14ac:dyDescent="0.25">
      <c r="A1068">
        <v>428031</v>
      </c>
      <c r="B1068" t="s">
        <v>2166</v>
      </c>
      <c r="C1068" t="s">
        <v>348</v>
      </c>
      <c r="D1068" t="s">
        <v>2167</v>
      </c>
      <c r="E1068" t="s">
        <v>79</v>
      </c>
      <c r="F1068" s="148">
        <v>35356</v>
      </c>
      <c r="G1068" t="s">
        <v>243</v>
      </c>
      <c r="H1068" t="s">
        <v>28</v>
      </c>
      <c r="I1068" t="s">
        <v>712</v>
      </c>
      <c r="J1068" t="s">
        <v>23</v>
      </c>
      <c r="K1068">
        <v>2014</v>
      </c>
      <c r="L1068" t="s">
        <v>27</v>
      </c>
      <c r="M1068" t="s">
        <v>679</v>
      </c>
      <c r="N1068" s="230"/>
      <c r="AG1068" t="s">
        <v>2221</v>
      </c>
      <c r="AI1068">
        <v>935494658</v>
      </c>
      <c r="AL1068" s="230"/>
      <c r="AM1068" s="230"/>
      <c r="AN1068" s="230"/>
    </row>
    <row r="1069" spans="1:49" customFormat="1" ht="15" x14ac:dyDescent="0.25">
      <c r="A1069">
        <v>428036</v>
      </c>
      <c r="B1069" t="s">
        <v>2168</v>
      </c>
      <c r="C1069" t="s">
        <v>305</v>
      </c>
      <c r="D1069" t="s">
        <v>314</v>
      </c>
      <c r="E1069" t="s">
        <v>79</v>
      </c>
      <c r="F1069" s="148">
        <v>36697</v>
      </c>
      <c r="G1069" t="s">
        <v>74</v>
      </c>
      <c r="H1069" t="s">
        <v>24</v>
      </c>
      <c r="I1069" t="s">
        <v>769</v>
      </c>
      <c r="J1069" t="s">
        <v>23</v>
      </c>
      <c r="K1069">
        <v>2019</v>
      </c>
      <c r="L1069" t="s">
        <v>74</v>
      </c>
      <c r="N1069" s="230"/>
      <c r="AG1069" t="s">
        <v>2221</v>
      </c>
      <c r="AL1069" s="230"/>
      <c r="AM1069" s="230"/>
      <c r="AN1069" s="230"/>
    </row>
    <row r="1070" spans="1:49" customFormat="1" ht="15" x14ac:dyDescent="0.25">
      <c r="A1070">
        <v>428037</v>
      </c>
      <c r="B1070" t="s">
        <v>2169</v>
      </c>
      <c r="C1070" t="s">
        <v>259</v>
      </c>
      <c r="D1070" t="s">
        <v>778</v>
      </c>
      <c r="E1070" t="s">
        <v>79</v>
      </c>
      <c r="F1070" s="148">
        <v>32172</v>
      </c>
      <c r="G1070" t="s">
        <v>2170</v>
      </c>
      <c r="H1070" t="s">
        <v>24</v>
      </c>
      <c r="I1070" t="s">
        <v>769</v>
      </c>
      <c r="J1070" t="s">
        <v>25</v>
      </c>
      <c r="K1070">
        <v>2006</v>
      </c>
      <c r="N1070" s="230"/>
      <c r="AG1070" t="s">
        <v>2221</v>
      </c>
      <c r="AI1070">
        <v>994742114</v>
      </c>
      <c r="AK1070" t="s">
        <v>74</v>
      </c>
      <c r="AL1070" s="230"/>
      <c r="AM1070" s="230"/>
      <c r="AN1070" s="230"/>
      <c r="AW1070">
        <v>13110010751</v>
      </c>
    </row>
    <row r="1071" spans="1:49" customFormat="1" ht="15" x14ac:dyDescent="0.25">
      <c r="A1071">
        <v>428050</v>
      </c>
      <c r="B1071" t="s">
        <v>2171</v>
      </c>
      <c r="C1071" t="s">
        <v>342</v>
      </c>
      <c r="D1071" t="s">
        <v>467</v>
      </c>
      <c r="E1071" t="s">
        <v>79</v>
      </c>
      <c r="F1071" s="148">
        <v>37393</v>
      </c>
      <c r="G1071" t="s">
        <v>2172</v>
      </c>
      <c r="H1071" t="s">
        <v>28</v>
      </c>
      <c r="I1071" t="s">
        <v>712</v>
      </c>
      <c r="J1071" t="s">
        <v>23</v>
      </c>
      <c r="K1071">
        <v>2020</v>
      </c>
      <c r="L1071" t="s">
        <v>27</v>
      </c>
      <c r="M1071" t="s">
        <v>679</v>
      </c>
      <c r="N1071" s="230"/>
      <c r="AG1071" t="s">
        <v>2221</v>
      </c>
      <c r="AI1071">
        <v>992072433</v>
      </c>
      <c r="AK1071" t="s">
        <v>27</v>
      </c>
      <c r="AL1071" s="230"/>
      <c r="AM1071" s="230"/>
      <c r="AN1071" s="230"/>
    </row>
    <row r="1072" spans="1:49" customFormat="1" ht="15" x14ac:dyDescent="0.25">
      <c r="A1072">
        <v>428183</v>
      </c>
      <c r="B1072" t="s">
        <v>2174</v>
      </c>
      <c r="C1072" t="s">
        <v>415</v>
      </c>
      <c r="D1072" t="s">
        <v>295</v>
      </c>
      <c r="E1072" t="s">
        <v>78</v>
      </c>
      <c r="F1072" s="148">
        <v>0</v>
      </c>
      <c r="G1072" t="s">
        <v>27</v>
      </c>
      <c r="H1072" t="s">
        <v>24</v>
      </c>
      <c r="I1072" t="s">
        <v>712</v>
      </c>
      <c r="J1072" t="s">
        <v>25</v>
      </c>
      <c r="K1072">
        <v>2019</v>
      </c>
      <c r="L1072" t="s">
        <v>27</v>
      </c>
      <c r="M1072" t="s">
        <v>27</v>
      </c>
      <c r="N1072" s="230"/>
      <c r="AL1072" s="230"/>
      <c r="AM1072" s="230"/>
      <c r="AN1072" s="230"/>
      <c r="AW1072">
        <v>1010665035</v>
      </c>
    </row>
    <row r="1073" spans="1:49" customFormat="1" ht="15" x14ac:dyDescent="0.25">
      <c r="A1073">
        <v>428184</v>
      </c>
      <c r="B1073" t="s">
        <v>2175</v>
      </c>
      <c r="C1073" t="s">
        <v>894</v>
      </c>
      <c r="D1073" t="s">
        <v>492</v>
      </c>
      <c r="E1073" t="s">
        <v>78</v>
      </c>
      <c r="F1073" s="148">
        <v>37276</v>
      </c>
      <c r="G1073" t="s">
        <v>27</v>
      </c>
      <c r="H1073" t="s">
        <v>24</v>
      </c>
      <c r="I1073" t="s">
        <v>769</v>
      </c>
      <c r="J1073" t="s">
        <v>25</v>
      </c>
      <c r="K1073">
        <v>2019</v>
      </c>
      <c r="L1073" t="s">
        <v>27</v>
      </c>
      <c r="M1073" t="s">
        <v>27</v>
      </c>
      <c r="N1073" s="230"/>
      <c r="AK1073" t="s">
        <v>2407</v>
      </c>
      <c r="AL1073" s="230"/>
      <c r="AM1073" s="230"/>
      <c r="AN1073" s="230"/>
      <c r="AW1073">
        <v>1040390373</v>
      </c>
    </row>
    <row r="1074" spans="1:49" customFormat="1" ht="15" x14ac:dyDescent="0.25">
      <c r="A1074">
        <v>428221</v>
      </c>
      <c r="B1074" t="s">
        <v>2176</v>
      </c>
      <c r="C1074" t="s">
        <v>552</v>
      </c>
      <c r="D1074" t="s">
        <v>1207</v>
      </c>
      <c r="E1074" t="s">
        <v>78</v>
      </c>
      <c r="F1074" s="148">
        <v>36757</v>
      </c>
      <c r="G1074" t="s">
        <v>27</v>
      </c>
      <c r="H1074" t="s">
        <v>24</v>
      </c>
      <c r="I1074" t="s">
        <v>712</v>
      </c>
      <c r="L1074" t="s">
        <v>39</v>
      </c>
      <c r="M1074" t="s">
        <v>27</v>
      </c>
      <c r="N1074" s="230"/>
      <c r="AI1074">
        <v>993589822</v>
      </c>
      <c r="AK1074">
        <v>993589822</v>
      </c>
      <c r="AL1074" s="230"/>
      <c r="AM1074" s="230"/>
      <c r="AN1074" s="230"/>
      <c r="AW1074">
        <v>1020039397</v>
      </c>
    </row>
    <row r="1075" spans="1:49" customFormat="1" ht="15" x14ac:dyDescent="0.25">
      <c r="A1075">
        <v>428237</v>
      </c>
      <c r="B1075" t="s">
        <v>2177</v>
      </c>
      <c r="C1075" t="s">
        <v>328</v>
      </c>
      <c r="D1075" t="s">
        <v>260</v>
      </c>
      <c r="E1075" t="s">
        <v>79</v>
      </c>
      <c r="F1075" s="148">
        <v>35431</v>
      </c>
      <c r="G1075" t="s">
        <v>27</v>
      </c>
      <c r="H1075" t="s">
        <v>24</v>
      </c>
      <c r="I1075" t="s">
        <v>769</v>
      </c>
      <c r="J1075" t="s">
        <v>25</v>
      </c>
      <c r="K1075">
        <v>2015</v>
      </c>
      <c r="L1075" t="s">
        <v>27</v>
      </c>
      <c r="N1075" s="230"/>
      <c r="AG1075" t="s">
        <v>2221</v>
      </c>
      <c r="AL1075" s="230"/>
      <c r="AM1075" s="230"/>
      <c r="AN1075" s="230"/>
    </row>
    <row r="1076" spans="1:49" customFormat="1" ht="15" x14ac:dyDescent="0.25">
      <c r="A1076">
        <v>428239</v>
      </c>
      <c r="B1076" t="s">
        <v>2178</v>
      </c>
      <c r="C1076" t="s">
        <v>653</v>
      </c>
      <c r="D1076" t="s">
        <v>375</v>
      </c>
      <c r="E1076" t="s">
        <v>79</v>
      </c>
      <c r="F1076" s="148">
        <v>36892</v>
      </c>
      <c r="G1076" t="s">
        <v>27</v>
      </c>
      <c r="H1076" t="s">
        <v>24</v>
      </c>
      <c r="I1076" t="s">
        <v>712</v>
      </c>
      <c r="J1076" t="s">
        <v>23</v>
      </c>
      <c r="L1076" t="s">
        <v>27</v>
      </c>
      <c r="M1076" t="s">
        <v>27</v>
      </c>
      <c r="N1076" s="230"/>
      <c r="AG1076" t="s">
        <v>2221</v>
      </c>
      <c r="AI1076">
        <v>938844058</v>
      </c>
      <c r="AL1076" s="230"/>
      <c r="AM1076" s="230"/>
      <c r="AN1076" s="230"/>
      <c r="AP1076" t="s">
        <v>689</v>
      </c>
      <c r="AW1076">
        <v>1040005980</v>
      </c>
    </row>
    <row r="1077" spans="1:49" customFormat="1" ht="15" x14ac:dyDescent="0.25">
      <c r="A1077">
        <v>428283</v>
      </c>
      <c r="B1077" t="s">
        <v>2181</v>
      </c>
      <c r="C1077" t="s">
        <v>441</v>
      </c>
      <c r="D1077" t="s">
        <v>413</v>
      </c>
      <c r="E1077" t="s">
        <v>79</v>
      </c>
      <c r="F1077" s="148">
        <v>37116</v>
      </c>
      <c r="G1077" t="s">
        <v>27</v>
      </c>
      <c r="H1077" t="s">
        <v>24</v>
      </c>
      <c r="I1077" t="s">
        <v>769</v>
      </c>
      <c r="J1077" t="s">
        <v>25</v>
      </c>
      <c r="K1077">
        <v>2019</v>
      </c>
      <c r="L1077" t="s">
        <v>27</v>
      </c>
      <c r="M1077" t="s">
        <v>27</v>
      </c>
      <c r="N1077" s="230"/>
      <c r="AG1077" t="s">
        <v>2221</v>
      </c>
      <c r="AL1077" s="230"/>
      <c r="AM1077" s="230"/>
      <c r="AN1077" s="230"/>
      <c r="AW1077">
        <v>1020033395</v>
      </c>
    </row>
    <row r="1078" spans="1:49" customFormat="1" ht="15" x14ac:dyDescent="0.25">
      <c r="A1078">
        <v>428312</v>
      </c>
      <c r="B1078" t="s">
        <v>2182</v>
      </c>
      <c r="C1078" t="s">
        <v>931</v>
      </c>
      <c r="D1078" t="s">
        <v>337</v>
      </c>
      <c r="E1078" t="s">
        <v>79</v>
      </c>
      <c r="F1078" s="148">
        <v>37062</v>
      </c>
      <c r="G1078" t="s">
        <v>27</v>
      </c>
      <c r="H1078" t="s">
        <v>24</v>
      </c>
      <c r="I1078" t="s">
        <v>712</v>
      </c>
      <c r="J1078" t="s">
        <v>25</v>
      </c>
      <c r="K1078">
        <v>2018</v>
      </c>
      <c r="L1078" t="s">
        <v>27</v>
      </c>
      <c r="N1078" s="230"/>
      <c r="AG1078" t="s">
        <v>2221</v>
      </c>
      <c r="AL1078" s="230"/>
      <c r="AM1078" s="230"/>
      <c r="AN1078" s="230"/>
    </row>
    <row r="1079" spans="1:49" customFormat="1" ht="15" x14ac:dyDescent="0.25">
      <c r="A1079">
        <v>428341</v>
      </c>
      <c r="B1079" t="s">
        <v>2183</v>
      </c>
      <c r="C1079" t="s">
        <v>947</v>
      </c>
      <c r="D1079" t="s">
        <v>2184</v>
      </c>
      <c r="E1079" t="s">
        <v>79</v>
      </c>
      <c r="F1079" s="148">
        <v>36224</v>
      </c>
      <c r="G1079" t="s">
        <v>27</v>
      </c>
      <c r="H1079" t="s">
        <v>24</v>
      </c>
      <c r="I1079" t="s">
        <v>769</v>
      </c>
      <c r="J1079" t="s">
        <v>25</v>
      </c>
      <c r="K1079">
        <v>2018</v>
      </c>
      <c r="L1079" t="s">
        <v>27</v>
      </c>
      <c r="M1079" t="s">
        <v>49</v>
      </c>
      <c r="N1079" s="230"/>
      <c r="AG1079" t="s">
        <v>2221</v>
      </c>
      <c r="AI1079">
        <v>999815138</v>
      </c>
      <c r="AL1079" s="230"/>
      <c r="AM1079" s="230"/>
      <c r="AN1079" s="230"/>
      <c r="AW1079">
        <v>5010068178</v>
      </c>
    </row>
    <row r="1080" spans="1:49" customFormat="1" ht="15" x14ac:dyDescent="0.25">
      <c r="A1080">
        <v>428409</v>
      </c>
      <c r="B1080" t="s">
        <v>2185</v>
      </c>
      <c r="C1080" t="s">
        <v>2027</v>
      </c>
      <c r="D1080" t="s">
        <v>2173</v>
      </c>
      <c r="E1080" t="s">
        <v>79</v>
      </c>
      <c r="F1080" s="148">
        <v>34608</v>
      </c>
      <c r="G1080" t="s">
        <v>27</v>
      </c>
      <c r="H1080" t="s">
        <v>24</v>
      </c>
      <c r="I1080" t="s">
        <v>769</v>
      </c>
      <c r="J1080" t="s">
        <v>23</v>
      </c>
      <c r="K1080">
        <v>2013</v>
      </c>
      <c r="L1080" t="s">
        <v>27</v>
      </c>
      <c r="M1080" t="s">
        <v>56</v>
      </c>
      <c r="N1080" s="230"/>
      <c r="AG1080" t="s">
        <v>2221</v>
      </c>
      <c r="AI1080">
        <v>938937751</v>
      </c>
      <c r="AL1080" s="230"/>
      <c r="AM1080" s="230"/>
      <c r="AN1080" s="230"/>
      <c r="AW1080">
        <v>6020019084</v>
      </c>
    </row>
    <row r="1081" spans="1:49" customFormat="1" ht="15" x14ac:dyDescent="0.25">
      <c r="A1081">
        <v>428449</v>
      </c>
      <c r="B1081" t="s">
        <v>2186</v>
      </c>
      <c r="C1081" t="s">
        <v>607</v>
      </c>
      <c r="D1081" t="s">
        <v>895</v>
      </c>
      <c r="E1081" t="s">
        <v>79</v>
      </c>
      <c r="F1081" s="148">
        <v>37562</v>
      </c>
      <c r="G1081" t="s">
        <v>36</v>
      </c>
      <c r="H1081" t="s">
        <v>24</v>
      </c>
      <c r="I1081" t="s">
        <v>769</v>
      </c>
      <c r="J1081" t="s">
        <v>23</v>
      </c>
      <c r="K1081">
        <v>2019</v>
      </c>
      <c r="L1081" t="s">
        <v>27</v>
      </c>
      <c r="M1081" t="s">
        <v>36</v>
      </c>
      <c r="N1081" s="230"/>
      <c r="AG1081" t="s">
        <v>2221</v>
      </c>
      <c r="AL1081" s="230"/>
      <c r="AM1081" s="230"/>
      <c r="AN1081" s="230"/>
      <c r="AW1081">
        <v>2040084628</v>
      </c>
    </row>
  </sheetData>
  <sheetProtection selectLockedCells="1" selectUnlockedCells="1"/>
  <autoFilter ref="A2:AW1081" xr:uid="{00000000-0009-0000-0000-000006000000}"/>
  <phoneticPr fontId="42" type="noConversion"/>
  <conditionalFormatting sqref="A1 D1">
    <cfRule type="duplicateValues" dxfId="5" priority="2259"/>
    <cfRule type="duplicateValues" dxfId="4" priority="2260"/>
    <cfRule type="duplicateValues" dxfId="3" priority="2261"/>
  </conditionalFormatting>
  <conditionalFormatting sqref="A1:A1081">
    <cfRule type="duplicateValues" dxfId="2" priority="8289"/>
  </conditionalFormatting>
  <conditionalFormatting sqref="A1:A1048576">
    <cfRule type="duplicateValues" dxfId="1" priority="1"/>
  </conditionalFormatting>
  <conditionalFormatting sqref="Z1">
    <cfRule type="duplicateValues" dxfId="0" priority="226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D1325-993B-443B-BA78-93B47C4390A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73bc8ed-f0d8-4823-aee5-bc4818d47b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acc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 samah alsouri</dc:creator>
  <cp:lastModifiedBy>lenovo-lap</cp:lastModifiedBy>
  <cp:revision/>
  <cp:lastPrinted>2025-07-29T07:29:29Z</cp:lastPrinted>
  <dcterms:created xsi:type="dcterms:W3CDTF">2015-06-05T18:17:20Z</dcterms:created>
  <dcterms:modified xsi:type="dcterms:W3CDTF">2025-07-30T08:41:03Z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2023-07-16T08:24:44Z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2670a961-ebdc-426c-b900-f2dfbcbc9378</vt:lpwstr>
  </property>
  <property fmtid="{D5CDD505-2E9C-101B-9397-08002B2CF9AE}" pid="8" name="MSIP_Label_defa4170-0d19-0005-0004-bc88714345d2_ActionId">
    <vt:lpwstr>bdae9d19-a576-49c5-8583-329d448eb3a4</vt:lpwstr>
  </property>
  <property fmtid="{D5CDD505-2E9C-101B-9397-08002B2CF9AE}" pid="9" name="MSIP_Label_defa4170-0d19-0005-0004-bc88714345d2_ContentBits">
    <vt:lpwstr>0</vt:lpwstr>
  </property>
</Properties>
</file>